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9405" firstSheet="1" activeTab="1"/>
  </bookViews>
  <sheets>
    <sheet name="Rekapitulácia stavby" sheetId="1" state="veryHidden" r:id="rId1"/>
    <sheet name="09754-1 - Dom Smutku Hrče..." sheetId="2" r:id="rId2"/>
  </sheets>
  <definedNames>
    <definedName name="_xlnm._FilterDatabase" localSheetId="1" hidden="1">'09754-1 - Dom Smutku Hrče...'!$C$121:$K$210</definedName>
    <definedName name="_xlnm.Print_Titles" localSheetId="1">'09754-1 - Dom Smutku Hrče...'!$121:$121</definedName>
    <definedName name="_xlnm.Print_Titles" localSheetId="0">'Rekapitulácia stavby'!$92:$92</definedName>
    <definedName name="_xlnm.Print_Area" localSheetId="1">'09754-1 - Dom Smutku Hrče...'!$C$4:$J$76,'09754-1 - Dom Smutku Hrče...'!$C$82:$J$105,'09754-1 - Dom Smutku Hrče...'!$C$111:$K$210</definedName>
    <definedName name="_xlnm.Print_Area" localSheetId="0">'Rekapitulácia stavby'!$D$4:$AO$76,'Rekapitulácia stavby'!$C$82:$AQ$96</definedName>
  </definedNames>
  <calcPr calcId="144525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207" i="2"/>
  <c r="BH207" i="2"/>
  <c r="BG207" i="2"/>
  <c r="BE207" i="2"/>
  <c r="T207" i="2"/>
  <c r="T206" i="2" s="1"/>
  <c r="R207" i="2"/>
  <c r="R206" i="2"/>
  <c r="P207" i="2"/>
  <c r="P206" i="2" s="1"/>
  <c r="BK207" i="2"/>
  <c r="BK206" i="2" s="1"/>
  <c r="J104" i="2" s="1"/>
  <c r="BF207" i="2"/>
  <c r="BI205" i="2"/>
  <c r="BH205" i="2"/>
  <c r="BG205" i="2"/>
  <c r="BE205" i="2"/>
  <c r="T205" i="2"/>
  <c r="R205" i="2"/>
  <c r="P205" i="2"/>
  <c r="BK205" i="2"/>
  <c r="BF205" i="2"/>
  <c r="BI203" i="2"/>
  <c r="BH203" i="2"/>
  <c r="BG203" i="2"/>
  <c r="BE203" i="2"/>
  <c r="T203" i="2"/>
  <c r="R203" i="2"/>
  <c r="P203" i="2"/>
  <c r="BK203" i="2"/>
  <c r="BF203" i="2"/>
  <c r="BI202" i="2"/>
  <c r="BH202" i="2"/>
  <c r="BG202" i="2"/>
  <c r="BE202" i="2"/>
  <c r="T202" i="2"/>
  <c r="R202" i="2"/>
  <c r="P202" i="2"/>
  <c r="BK202" i="2"/>
  <c r="BF202" i="2"/>
  <c r="BI201" i="2"/>
  <c r="BH201" i="2"/>
  <c r="BG201" i="2"/>
  <c r="BE201" i="2"/>
  <c r="T201" i="2"/>
  <c r="R201" i="2"/>
  <c r="P201" i="2"/>
  <c r="BK201" i="2"/>
  <c r="BF201" i="2"/>
  <c r="BI200" i="2"/>
  <c r="BH200" i="2"/>
  <c r="BG200" i="2"/>
  <c r="BE200" i="2"/>
  <c r="T200" i="2"/>
  <c r="R200" i="2"/>
  <c r="P200" i="2"/>
  <c r="BK200" i="2"/>
  <c r="BF200" i="2"/>
  <c r="BI199" i="2"/>
  <c r="BH199" i="2"/>
  <c r="BG199" i="2"/>
  <c r="BE199" i="2"/>
  <c r="T199" i="2"/>
  <c r="R199" i="2"/>
  <c r="P199" i="2"/>
  <c r="BK199" i="2"/>
  <c r="BF199" i="2"/>
  <c r="BI197" i="2"/>
  <c r="BH197" i="2"/>
  <c r="BG197" i="2"/>
  <c r="BE197" i="2"/>
  <c r="T197" i="2"/>
  <c r="T196" i="2" s="1"/>
  <c r="R197" i="2"/>
  <c r="R196" i="2"/>
  <c r="P197" i="2"/>
  <c r="P196" i="2" s="1"/>
  <c r="BK197" i="2"/>
  <c r="BK196" i="2"/>
  <c r="J103" i="2" s="1"/>
  <c r="BF197" i="2"/>
  <c r="BI195" i="2"/>
  <c r="BH195" i="2"/>
  <c r="BG195" i="2"/>
  <c r="BE195" i="2"/>
  <c r="T195" i="2"/>
  <c r="R195" i="2"/>
  <c r="P195" i="2"/>
  <c r="BK195" i="2"/>
  <c r="BF195" i="2"/>
  <c r="BI194" i="2"/>
  <c r="BH194" i="2"/>
  <c r="BG194" i="2"/>
  <c r="BE194" i="2"/>
  <c r="T194" i="2"/>
  <c r="R194" i="2"/>
  <c r="R189" i="2" s="1"/>
  <c r="P194" i="2"/>
  <c r="BK194" i="2"/>
  <c r="BF194" i="2"/>
  <c r="BI192" i="2"/>
  <c r="BH192" i="2"/>
  <c r="BG192" i="2"/>
  <c r="BE192" i="2"/>
  <c r="T192" i="2"/>
  <c r="R192" i="2"/>
  <c r="P192" i="2"/>
  <c r="BK192" i="2"/>
  <c r="BF192" i="2"/>
  <c r="BI190" i="2"/>
  <c r="BH190" i="2"/>
  <c r="BG190" i="2"/>
  <c r="BE190" i="2"/>
  <c r="T190" i="2"/>
  <c r="T189" i="2"/>
  <c r="R190" i="2"/>
  <c r="P190" i="2"/>
  <c r="P189" i="2"/>
  <c r="BK190" i="2"/>
  <c r="BF190" i="2"/>
  <c r="BI188" i="2"/>
  <c r="BH188" i="2"/>
  <c r="BG188" i="2"/>
  <c r="BE188" i="2"/>
  <c r="T188" i="2"/>
  <c r="R188" i="2"/>
  <c r="P188" i="2"/>
  <c r="BK188" i="2"/>
  <c r="BF188" i="2"/>
  <c r="BI187" i="2"/>
  <c r="BH187" i="2"/>
  <c r="BG187" i="2"/>
  <c r="BE187" i="2"/>
  <c r="T187" i="2"/>
  <c r="R187" i="2"/>
  <c r="P187" i="2"/>
  <c r="BK187" i="2"/>
  <c r="BF187" i="2"/>
  <c r="BI185" i="2"/>
  <c r="BH185" i="2"/>
  <c r="BG185" i="2"/>
  <c r="BE185" i="2"/>
  <c r="T185" i="2"/>
  <c r="R185" i="2"/>
  <c r="P185" i="2"/>
  <c r="BK185" i="2"/>
  <c r="BF185" i="2"/>
  <c r="BI184" i="2"/>
  <c r="BH184" i="2"/>
  <c r="BG184" i="2"/>
  <c r="BE184" i="2"/>
  <c r="T184" i="2"/>
  <c r="R184" i="2"/>
  <c r="P184" i="2"/>
  <c r="BK184" i="2"/>
  <c r="BF184" i="2"/>
  <c r="BI183" i="2"/>
  <c r="BH183" i="2"/>
  <c r="BG183" i="2"/>
  <c r="BE183" i="2"/>
  <c r="T183" i="2"/>
  <c r="R183" i="2"/>
  <c r="P183" i="2"/>
  <c r="BK183" i="2"/>
  <c r="BF183" i="2"/>
  <c r="BI181" i="2"/>
  <c r="BH181" i="2"/>
  <c r="BG181" i="2"/>
  <c r="BE181" i="2"/>
  <c r="T181" i="2"/>
  <c r="R181" i="2"/>
  <c r="P181" i="2"/>
  <c r="BK181" i="2"/>
  <c r="BF181" i="2"/>
  <c r="BI179" i="2"/>
  <c r="BH179" i="2"/>
  <c r="BG179" i="2"/>
  <c r="BE179" i="2"/>
  <c r="T179" i="2"/>
  <c r="R179" i="2"/>
  <c r="P179" i="2"/>
  <c r="BK179" i="2"/>
  <c r="BF179" i="2"/>
  <c r="BI177" i="2"/>
  <c r="BH177" i="2"/>
  <c r="BG177" i="2"/>
  <c r="BE177" i="2"/>
  <c r="T177" i="2"/>
  <c r="R177" i="2"/>
  <c r="P177" i="2"/>
  <c r="BK177" i="2"/>
  <c r="BF177" i="2"/>
  <c r="BI175" i="2"/>
  <c r="BH175" i="2"/>
  <c r="BG175" i="2"/>
  <c r="BE175" i="2"/>
  <c r="T175" i="2"/>
  <c r="R175" i="2"/>
  <c r="R170" i="2" s="1"/>
  <c r="P175" i="2"/>
  <c r="BK175" i="2"/>
  <c r="BF175" i="2"/>
  <c r="BI173" i="2"/>
  <c r="BH173" i="2"/>
  <c r="BG173" i="2"/>
  <c r="BE173" i="2"/>
  <c r="T173" i="2"/>
  <c r="R173" i="2"/>
  <c r="P173" i="2"/>
  <c r="BK173" i="2"/>
  <c r="BK170" i="2" s="1"/>
  <c r="J101" i="2" s="1"/>
  <c r="BF173" i="2"/>
  <c r="BI171" i="2"/>
  <c r="BH171" i="2"/>
  <c r="BG171" i="2"/>
  <c r="BE171" i="2"/>
  <c r="T171" i="2"/>
  <c r="T170" i="2"/>
  <c r="R171" i="2"/>
  <c r="P171" i="2"/>
  <c r="P170" i="2"/>
  <c r="BK171" i="2"/>
  <c r="BF171" i="2"/>
  <c r="BI169" i="2"/>
  <c r="BH169" i="2"/>
  <c r="BG169" i="2"/>
  <c r="BE169" i="2"/>
  <c r="T169" i="2"/>
  <c r="R169" i="2"/>
  <c r="P169" i="2"/>
  <c r="BK169" i="2"/>
  <c r="BF169" i="2"/>
  <c r="BI166" i="2"/>
  <c r="BH166" i="2"/>
  <c r="BG166" i="2"/>
  <c r="BE166" i="2"/>
  <c r="T166" i="2"/>
  <c r="R166" i="2"/>
  <c r="P166" i="2"/>
  <c r="BK166" i="2"/>
  <c r="BF166" i="2"/>
  <c r="BI165" i="2"/>
  <c r="BH165" i="2"/>
  <c r="BG165" i="2"/>
  <c r="BE165" i="2"/>
  <c r="T165" i="2"/>
  <c r="R165" i="2"/>
  <c r="P165" i="2"/>
  <c r="BK165" i="2"/>
  <c r="BF165" i="2"/>
  <c r="BI164" i="2"/>
  <c r="BH164" i="2"/>
  <c r="BG164" i="2"/>
  <c r="BE164" i="2"/>
  <c r="T164" i="2"/>
  <c r="R164" i="2"/>
  <c r="P164" i="2"/>
  <c r="BK164" i="2"/>
  <c r="BF164" i="2"/>
  <c r="BI162" i="2"/>
  <c r="BH162" i="2"/>
  <c r="BG162" i="2"/>
  <c r="BE162" i="2"/>
  <c r="T162" i="2"/>
  <c r="R162" i="2"/>
  <c r="P162" i="2"/>
  <c r="BK162" i="2"/>
  <c r="BF162" i="2"/>
  <c r="BI159" i="2"/>
  <c r="BH159" i="2"/>
  <c r="BG159" i="2"/>
  <c r="BE159" i="2"/>
  <c r="T159" i="2"/>
  <c r="R159" i="2"/>
  <c r="P159" i="2"/>
  <c r="BK159" i="2"/>
  <c r="BF159" i="2"/>
  <c r="BI157" i="2"/>
  <c r="BH157" i="2"/>
  <c r="BG157" i="2"/>
  <c r="BE157" i="2"/>
  <c r="T157" i="2"/>
  <c r="R157" i="2"/>
  <c r="P157" i="2"/>
  <c r="BK157" i="2"/>
  <c r="BF157" i="2"/>
  <c r="BI154" i="2"/>
  <c r="BH154" i="2"/>
  <c r="BG154" i="2"/>
  <c r="BE154" i="2"/>
  <c r="T154" i="2"/>
  <c r="R154" i="2"/>
  <c r="P154" i="2"/>
  <c r="BK154" i="2"/>
  <c r="BF154" i="2"/>
  <c r="BI153" i="2"/>
  <c r="BH153" i="2"/>
  <c r="BG153" i="2"/>
  <c r="BE153" i="2"/>
  <c r="T153" i="2"/>
  <c r="R153" i="2"/>
  <c r="P153" i="2"/>
  <c r="BK153" i="2"/>
  <c r="BF153" i="2"/>
  <c r="BI152" i="2"/>
  <c r="BH152" i="2"/>
  <c r="BG152" i="2"/>
  <c r="BE152" i="2"/>
  <c r="T152" i="2"/>
  <c r="T151" i="2"/>
  <c r="T150" i="2" s="1"/>
  <c r="R152" i="2"/>
  <c r="R151" i="2" s="1"/>
  <c r="R150" i="2" s="1"/>
  <c r="P152" i="2"/>
  <c r="P151" i="2"/>
  <c r="BK152" i="2"/>
  <c r="BF152" i="2"/>
  <c r="BI149" i="2"/>
  <c r="BH149" i="2"/>
  <c r="BG149" i="2"/>
  <c r="BE149" i="2"/>
  <c r="T149" i="2"/>
  <c r="T148" i="2"/>
  <c r="R149" i="2"/>
  <c r="R148" i="2"/>
  <c r="P149" i="2"/>
  <c r="P148" i="2"/>
  <c r="BK149" i="2"/>
  <c r="BK148" i="2"/>
  <c r="J98" i="2" s="1"/>
  <c r="BF149" i="2"/>
  <c r="BI147" i="2"/>
  <c r="BH147" i="2"/>
  <c r="BG147" i="2"/>
  <c r="BE147" i="2"/>
  <c r="T147" i="2"/>
  <c r="R147" i="2"/>
  <c r="P147" i="2"/>
  <c r="BK147" i="2"/>
  <c r="BF147" i="2"/>
  <c r="BI145" i="2"/>
  <c r="BH145" i="2"/>
  <c r="BG145" i="2"/>
  <c r="BE145" i="2"/>
  <c r="T145" i="2"/>
  <c r="R145" i="2"/>
  <c r="P145" i="2"/>
  <c r="BK145" i="2"/>
  <c r="BF145" i="2"/>
  <c r="BI144" i="2"/>
  <c r="BH144" i="2"/>
  <c r="BG144" i="2"/>
  <c r="BE144" i="2"/>
  <c r="T144" i="2"/>
  <c r="R144" i="2"/>
  <c r="P144" i="2"/>
  <c r="BK144" i="2"/>
  <c r="BF144" i="2"/>
  <c r="BI142" i="2"/>
  <c r="BH142" i="2"/>
  <c r="BG142" i="2"/>
  <c r="BE142" i="2"/>
  <c r="T142" i="2"/>
  <c r="R142" i="2"/>
  <c r="P142" i="2"/>
  <c r="BK142" i="2"/>
  <c r="BF142" i="2"/>
  <c r="BI140" i="2"/>
  <c r="BH140" i="2"/>
  <c r="BG140" i="2"/>
  <c r="BE140" i="2"/>
  <c r="T140" i="2"/>
  <c r="R140" i="2"/>
  <c r="P140" i="2"/>
  <c r="BK140" i="2"/>
  <c r="BF140" i="2"/>
  <c r="BI138" i="2"/>
  <c r="BH138" i="2"/>
  <c r="BG138" i="2"/>
  <c r="BE138" i="2"/>
  <c r="T138" i="2"/>
  <c r="R138" i="2"/>
  <c r="P138" i="2"/>
  <c r="BK138" i="2"/>
  <c r="BF138" i="2"/>
  <c r="BI136" i="2"/>
  <c r="BH136" i="2"/>
  <c r="BG136" i="2"/>
  <c r="BE136" i="2"/>
  <c r="T136" i="2"/>
  <c r="R136" i="2"/>
  <c r="P136" i="2"/>
  <c r="BK136" i="2"/>
  <c r="BF136" i="2"/>
  <c r="BI135" i="2"/>
  <c r="BH135" i="2"/>
  <c r="BG135" i="2"/>
  <c r="BE135" i="2"/>
  <c r="T135" i="2"/>
  <c r="R135" i="2"/>
  <c r="P135" i="2"/>
  <c r="BK135" i="2"/>
  <c r="BF135" i="2"/>
  <c r="BI134" i="2"/>
  <c r="BH134" i="2"/>
  <c r="BG134" i="2"/>
  <c r="BE134" i="2"/>
  <c r="T134" i="2"/>
  <c r="R134" i="2"/>
  <c r="P134" i="2"/>
  <c r="BK134" i="2"/>
  <c r="BF134" i="2"/>
  <c r="BI130" i="2"/>
  <c r="BH130" i="2"/>
  <c r="BG130" i="2"/>
  <c r="BE130" i="2"/>
  <c r="T130" i="2"/>
  <c r="T129" i="2"/>
  <c r="R130" i="2"/>
  <c r="R129" i="2"/>
  <c r="P130" i="2"/>
  <c r="P129" i="2"/>
  <c r="BK130" i="2"/>
  <c r="BK129" i="2" s="1"/>
  <c r="J97" i="2" s="1"/>
  <c r="BF130" i="2"/>
  <c r="BI128" i="2"/>
  <c r="BH128" i="2"/>
  <c r="BG128" i="2"/>
  <c r="BE128" i="2"/>
  <c r="T128" i="2"/>
  <c r="R128" i="2"/>
  <c r="P128" i="2"/>
  <c r="BK128" i="2"/>
  <c r="BF128" i="2"/>
  <c r="BI127" i="2"/>
  <c r="BH127" i="2"/>
  <c r="BG127" i="2"/>
  <c r="BE127" i="2"/>
  <c r="T127" i="2"/>
  <c r="R127" i="2"/>
  <c r="R124" i="2" s="1"/>
  <c r="R123" i="2" s="1"/>
  <c r="R122" i="2" s="1"/>
  <c r="P127" i="2"/>
  <c r="BK127" i="2"/>
  <c r="BF127" i="2"/>
  <c r="BI126" i="2"/>
  <c r="BH126" i="2"/>
  <c r="BG126" i="2"/>
  <c r="BE126" i="2"/>
  <c r="T126" i="2"/>
  <c r="R126" i="2"/>
  <c r="P126" i="2"/>
  <c r="BK126" i="2"/>
  <c r="BF126" i="2"/>
  <c r="BI125" i="2"/>
  <c r="F35" i="2" s="1"/>
  <c r="BD95" i="1" s="1"/>
  <c r="BD94" i="1" s="1"/>
  <c r="W33" i="1" s="1"/>
  <c r="BH125" i="2"/>
  <c r="BG125" i="2"/>
  <c r="F33" i="2"/>
  <c r="BB95" i="1" s="1"/>
  <c r="BB94" i="1" s="1"/>
  <c r="BE125" i="2"/>
  <c r="T125" i="2"/>
  <c r="T124" i="2"/>
  <c r="T123" i="2" s="1"/>
  <c r="T122" i="2" s="1"/>
  <c r="R125" i="2"/>
  <c r="P125" i="2"/>
  <c r="P124" i="2"/>
  <c r="P123" i="2" s="1"/>
  <c r="BK125" i="2"/>
  <c r="BF125" i="2"/>
  <c r="F118" i="2"/>
  <c r="F116" i="2"/>
  <c r="E114" i="2"/>
  <c r="F89" i="2"/>
  <c r="F87" i="2"/>
  <c r="E85" i="2"/>
  <c r="J22" i="2"/>
  <c r="E22" i="2"/>
  <c r="J119" i="2" s="1"/>
  <c r="J21" i="2"/>
  <c r="J19" i="2"/>
  <c r="E19" i="2"/>
  <c r="J89" i="2" s="1"/>
  <c r="J118" i="2"/>
  <c r="J18" i="2"/>
  <c r="J16" i="2"/>
  <c r="E16" i="2"/>
  <c r="F119" i="2" s="1"/>
  <c r="F90" i="2"/>
  <c r="J15" i="2"/>
  <c r="J10" i="2"/>
  <c r="J116" i="2" s="1"/>
  <c r="J87" i="2"/>
  <c r="AS94" i="1"/>
  <c r="L90" i="1"/>
  <c r="AM90" i="1"/>
  <c r="AM89" i="1"/>
  <c r="L89" i="1"/>
  <c r="AM87" i="1"/>
  <c r="L87" i="1"/>
  <c r="L85" i="1"/>
  <c r="L84" i="1"/>
  <c r="BK151" i="2" l="1"/>
  <c r="BK189" i="2"/>
  <c r="J102" i="2" s="1"/>
  <c r="BK124" i="2"/>
  <c r="F34" i="2"/>
  <c r="BC95" i="1" s="1"/>
  <c r="BC94" i="1" s="1"/>
  <c r="J31" i="2"/>
  <c r="AV95" i="1" s="1"/>
  <c r="F32" i="2"/>
  <c r="BA95" i="1" s="1"/>
  <c r="BA94" i="1" s="1"/>
  <c r="J32" i="2"/>
  <c r="AW95" i="1" s="1"/>
  <c r="W31" i="1"/>
  <c r="AX94" i="1"/>
  <c r="J124" i="2"/>
  <c r="J96" i="2" s="1"/>
  <c r="BK123" i="2"/>
  <c r="J100" i="2"/>
  <c r="BK150" i="2"/>
  <c r="J99" i="2" s="1"/>
  <c r="AY94" i="1"/>
  <c r="W32" i="1"/>
  <c r="P150" i="2"/>
  <c r="P122" i="2" s="1"/>
  <c r="AU95" i="1" s="1"/>
  <c r="AU94" i="1" s="1"/>
  <c r="F31" i="2"/>
  <c r="AZ95" i="1" s="1"/>
  <c r="AZ94" i="1" s="1"/>
  <c r="J90" i="2"/>
  <c r="AT95" i="1" l="1"/>
  <c r="W29" i="1"/>
  <c r="AV94" i="1"/>
  <c r="J123" i="2"/>
  <c r="J95" i="2" s="1"/>
  <c r="BK122" i="2"/>
  <c r="J122" i="2" s="1"/>
  <c r="W30" i="1"/>
  <c r="AW94" i="1"/>
  <c r="AK30" i="1" s="1"/>
  <c r="J94" i="2" l="1"/>
  <c r="J28" i="2"/>
  <c r="AK29" i="1"/>
  <c r="AT94" i="1"/>
  <c r="J37" i="2" l="1"/>
  <c r="AG95" i="1"/>
  <c r="AN95" i="1" l="1"/>
  <c r="AG94" i="1"/>
  <c r="AN94" i="1" l="1"/>
  <c r="AK26" i="1"/>
  <c r="AK35" i="1" s="1"/>
</calcChain>
</file>

<file path=xl/sharedStrings.xml><?xml version="1.0" encoding="utf-8"?>
<sst xmlns="http://schemas.openxmlformats.org/spreadsheetml/2006/main" count="1255" uniqueCount="345">
  <si>
    <t>Export Komplet</t>
  </si>
  <si>
    <t/>
  </si>
  <si>
    <t>2.0</t>
  </si>
  <si>
    <t>False</t>
  </si>
  <si>
    <t>{4e52ac7b-f9c8-4093-99d6-b93e2b7506a8}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</si>
  <si>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</si>
  <si>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</si>
  <si>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</si>
  <si>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</si>
  <si>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</si>
  <si>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</si>
  <si>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09754-1</t>
  </si>
  <si>
    <t>Stavba:</t>
  </si>
  <si>
    <t>Dom Smutku Hrčeľ - stavebné úpravy</t>
  </si>
  <si>
    <t>JKSO:</t>
  </si>
  <si>
    <t>KS:</t>
  </si>
  <si>
    <t>Miesto:</t>
  </si>
  <si>
    <t xml:space="preserve">Hrčeľ </t>
  </si>
  <si>
    <t>Dátum:</t>
  </si>
  <si>
    <t>3. 5. 2019</t>
  </si>
  <si>
    <t>Objednávateľ:</t>
  </si>
  <si>
    <t>IČO:</t>
  </si>
  <si>
    <t xml:space="preserve">Obec Hrčeľ </t>
  </si>
  <si>
    <t>IČ DPH:</t>
  </si>
  <si>
    <t>Zhotoviteľ:</t>
  </si>
  <si>
    <t xml:space="preserve"> 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</si>
  <si>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</si>
  <si>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</si>
  <si>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</si>
  <si>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</si>
  <si>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</si>
  <si>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</si>
  <si>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</si>
  <si>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</si>
  <si>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</si>
  <si>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</si>
  <si>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</si>
  <si>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</si>
  <si>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</si>
  <si>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</si>
  <si>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</si>
  <si>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</si>
  <si>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</si>
  <si>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</si>
  <si>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</si>
  <si>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</si>
  <si>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</si>
  <si>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</si>
  <si>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</si>
  <si>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</si>
  <si>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</si>
  <si>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</si>
  <si>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</si>
  <si>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</si>
  <si>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</si>
  <si>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</si>
  <si>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</si>
  <si>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</si>
  <si>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</si>
  <si>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</si>
  <si>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</si>
  <si>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</si>
  <si>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</si>
  <si>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</si>
  <si>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</si>
  <si>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</si>
  <si>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</si>
  <si>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</si>
  <si>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</si>
  <si>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</si>
  <si>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</si>
  <si>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</si>
  <si>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</si>
  <si>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</si>
  <si>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</si>
  <si>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</si>
  <si>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</si>
  <si>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</si>
  <si>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</si>
  <si>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</si>
  <si>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</si>
  <si>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</si>
  <si>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</si>
  <si>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</si>
  <si>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</si>
  <si>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</si>
  <si>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</si>
  <si>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</si>
  <si>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</si>
  <si>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</si>
  <si>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</si>
  <si>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</si>
  <si>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</si>
  <si>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</si>
  <si>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</si>
  <si>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</si>
  <si>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</si>
  <si>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</si>
  <si>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</si>
  <si>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</si>
  <si>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</si>
  <si>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</si>
  <si>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</si>
  <si>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</si>
  <si>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</si>
  <si>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</si>
  <si>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</si>
  <si>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</si>
  <si>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</si>
  <si>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</si>
  <si>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</si>
  <si>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</si>
  <si>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612421431</t>
  </si>
  <si>
    <t>Oprava vnútorných vápenných omietok stien, v množstve opravenej plochy nad 30 do 50 % štukových</t>
  </si>
  <si>
    <t>m2</t>
  </si>
  <si>
    <t>4</t>
  </si>
  <si>
    <t>2</t>
  </si>
  <si>
    <t>1098388676</t>
  </si>
  <si>
    <t>612465119</t>
  </si>
  <si>
    <t>Príprava vnútorného podkladu stien BAUMIT, Univerzálny základ vystužený vláknami (Baumit FillPrimer)</t>
  </si>
  <si>
    <t>-1035385922</t>
  </si>
  <si>
    <t>3</t>
  </si>
  <si>
    <t>612465146</t>
  </si>
  <si>
    <t>Vnútorná omietka stien tenkovrstvová BAUMIT, strojné nanášanie, Vápenná tenkovrstvová omietka, hr. 6 mm</t>
  </si>
  <si>
    <t>-376382769</t>
  </si>
  <si>
    <t>612481119</t>
  </si>
  <si>
    <t>Potiahnutie vnútorných stien sklotextílnou mriežkou s celoplošným prilepením</t>
  </si>
  <si>
    <t>1866524419</t>
  </si>
  <si>
    <t>9</t>
  </si>
  <si>
    <t>Ostatné konštrukcie a práce-búranie</t>
  </si>
  <si>
    <t>5</t>
  </si>
  <si>
    <t>941941031</t>
  </si>
  <si>
    <t>Montáž lešenia ľahkého pracovného radového s podlahami šírky od 0,80 do 1,00 m, výšky do 10 m</t>
  </si>
  <si>
    <t>-1018666889</t>
  </si>
  <si>
    <t>VV</t>
  </si>
  <si>
    <t>11,9*4,15+11,9*2,8</t>
  </si>
  <si>
    <t>10,3*2*5</t>
  </si>
  <si>
    <t>Súčet</t>
  </si>
  <si>
    <t>941941191</t>
  </si>
  <si>
    <t>Príplatok za prvý a každý ďalší i začatý mesiac použitia lešenia ľahkého pracovného radového s podlahami šírky od 0,80 do 1,00 m, výšky do 10 m</t>
  </si>
  <si>
    <t>380419498</t>
  </si>
  <si>
    <t>7</t>
  </si>
  <si>
    <t>941941841</t>
  </si>
  <si>
    <t>Demontáž lešenia ľahkého pracovného radového s podlahami šírky nad 1,00 do 1,20 m, výšky do 10 m</t>
  </si>
  <si>
    <t>1900101229</t>
  </si>
  <si>
    <t>8</t>
  </si>
  <si>
    <t>968062355</t>
  </si>
  <si>
    <t>Vybúranie drevených rámov okien dvojitých alebo zdvojených, plochy do 2 m2,  -0,06200t</t>
  </si>
  <si>
    <t>16</t>
  </si>
  <si>
    <t>975928278</t>
  </si>
  <si>
    <t>0,6*2*5+0,6*0,9*2+0,6*0,6*3</t>
  </si>
  <si>
    <t>968062455</t>
  </si>
  <si>
    <t>Vybúranie drevených dverových zárubní plochy do 2 m2,  -0,08800t</t>
  </si>
  <si>
    <t>395276277</t>
  </si>
  <si>
    <t>1,6*2</t>
  </si>
  <si>
    <t>10</t>
  </si>
  <si>
    <t>968062456</t>
  </si>
  <si>
    <t>Vybúranie drevených dverových zárubní plochy nad 2 m2,  -0,06700t</t>
  </si>
  <si>
    <t>961551334</t>
  </si>
  <si>
    <t>3,7*2,2</t>
  </si>
  <si>
    <t>11</t>
  </si>
  <si>
    <t>978013161</t>
  </si>
  <si>
    <t>Otlčenie omietok stien vnútorných vápenných alebo vápennocementových v rozsahu do 50 %,  -0,02000t</t>
  </si>
  <si>
    <t>-1143695868</t>
  </si>
  <si>
    <t>6,1*2*4,8+11,1*4,18*2</t>
  </si>
  <si>
    <t>12</t>
  </si>
  <si>
    <t>979081111</t>
  </si>
  <si>
    <t>Odvoz sutiny a vybúraných hmôt na skládku do 1 km</t>
  </si>
  <si>
    <t>t</t>
  </si>
  <si>
    <t>1641075862</t>
  </si>
  <si>
    <t>13</t>
  </si>
  <si>
    <t>979081121</t>
  </si>
  <si>
    <t>Odvoz sutiny a vybúraných hmôt na skládku za každý ďalší 1 km</t>
  </si>
  <si>
    <t>-1100574643</t>
  </si>
  <si>
    <t>9,529*20 'Přepočítané koeficientom množstva</t>
  </si>
  <si>
    <t>14</t>
  </si>
  <si>
    <t>979089012</t>
  </si>
  <si>
    <t>Poplatok za skladovanie - betón, tehly, dlaždice (17 01 ), ostatné</t>
  </si>
  <si>
    <t>867490389</t>
  </si>
  <si>
    <t>99</t>
  </si>
  <si>
    <t>Presun hmôt HSV</t>
  </si>
  <si>
    <t>15</t>
  </si>
  <si>
    <t>999281111</t>
  </si>
  <si>
    <t>Presun hmôt pre opravy a údržbu objektov vrátane vonkajších plášťov výšky do 25 m</t>
  </si>
  <si>
    <t>1505433918</t>
  </si>
  <si>
    <t>PSV</t>
  </si>
  <si>
    <t>Práce a dodávky PSV</t>
  </si>
  <si>
    <t>762</t>
  </si>
  <si>
    <t>Konštrukcie tesárske</t>
  </si>
  <si>
    <t>762341002</t>
  </si>
  <si>
    <t>Montáž debnenia jednoduchých striech, na kontralaty drevotrieskovými OSB doskami na pero drážku</t>
  </si>
  <si>
    <t>872827900</t>
  </si>
  <si>
    <t>17</t>
  </si>
  <si>
    <t>M</t>
  </si>
  <si>
    <t>607260000500</t>
  </si>
  <si>
    <t>Doska OSB 3 Superfinish ECO P+D nebrúsené hrxlxš 12x2500x1250 mm, JAFHOLZ</t>
  </si>
  <si>
    <t>32</t>
  </si>
  <si>
    <t>28621329</t>
  </si>
  <si>
    <t>18</t>
  </si>
  <si>
    <t>762341201</t>
  </si>
  <si>
    <t>Montáž latovania jednoduchých striech pre sklon do 60°</t>
  </si>
  <si>
    <t>m</t>
  </si>
  <si>
    <t>-1051239737</t>
  </si>
  <si>
    <t>131,031*4</t>
  </si>
  <si>
    <t>19</t>
  </si>
  <si>
    <t>605330001600</t>
  </si>
  <si>
    <t>Laty zo smreku akosť A prierez do 25 cm2, dĺ. 300-990 mm</t>
  </si>
  <si>
    <t>m3</t>
  </si>
  <si>
    <t>-1505589019</t>
  </si>
  <si>
    <t>524,124*0,0022 'Přepočítané koeficientom množstva</t>
  </si>
  <si>
    <t>762341251</t>
  </si>
  <si>
    <t>Montáž kontralát pre sklon do 22°</t>
  </si>
  <si>
    <t>1308863695</t>
  </si>
  <si>
    <t>131,031</t>
  </si>
  <si>
    <t>21</t>
  </si>
  <si>
    <t>1235718702</t>
  </si>
  <si>
    <t>131,031*0,0066 'Přepočítané koeficientom množstva</t>
  </si>
  <si>
    <t>22</t>
  </si>
  <si>
    <t>762341811</t>
  </si>
  <si>
    <t>Demontáž debnenia striech rovných, oblúkových do 60°, z dosiek hrubých, hobľovaných,  -0.01600t</t>
  </si>
  <si>
    <t>-1892518450</t>
  </si>
  <si>
    <t>23</t>
  </si>
  <si>
    <t>762395000</t>
  </si>
  <si>
    <t>Spojovacie prostriedky pre viazané konštrukcie krovov, debnenie a laťovanie, nadstrešné konštr., spádové kliny - svorky, dosky, klince, pásová oceľ, vruty</t>
  </si>
  <si>
    <t>2005679227</t>
  </si>
  <si>
    <t>24</t>
  </si>
  <si>
    <t>762421302</t>
  </si>
  <si>
    <t>Obloženie stropov alebo strešných podhľadov z dosiek OSB skrutkovaných na zraz hr. dosky 12 mm</t>
  </si>
  <si>
    <t>-1862846530</t>
  </si>
  <si>
    <t>(4,61*2+6,351*2+11,9*2+1,53*2+3,425+3,915+3,3+3,45+19,5)*0,8</t>
  </si>
  <si>
    <t>25</t>
  </si>
  <si>
    <t>998762202</t>
  </si>
  <si>
    <t>Presun hmôt pre konštrukcie tesárske v objektoch výšky do 12 m</t>
  </si>
  <si>
    <t>%</t>
  </si>
  <si>
    <t>1063392498</t>
  </si>
  <si>
    <t>764</t>
  </si>
  <si>
    <t>Konštrukcie klampiarske</t>
  </si>
  <si>
    <t>26</t>
  </si>
  <si>
    <t>764171800</t>
  </si>
  <si>
    <t>Krytina LINDAB Goodlock sklon strechy do 30°</t>
  </si>
  <si>
    <t>-1141152878</t>
  </si>
  <si>
    <t>151+105</t>
  </si>
  <si>
    <t>27</t>
  </si>
  <si>
    <t>764171839</t>
  </si>
  <si>
    <t>Krytina LINDAB Roca -  hrebenáčov s vetracím pásom, sklon strechy do 30°</t>
  </si>
  <si>
    <t>1275859154</t>
  </si>
  <si>
    <t>12,7+2,5*2+5,5*2+14</t>
  </si>
  <si>
    <t>28</t>
  </si>
  <si>
    <t>764171846</t>
  </si>
  <si>
    <t>Krytina LINDAB Roca - odkvapové lemovanie, sklon strechy od 30° do 45°</t>
  </si>
  <si>
    <t>35118933</t>
  </si>
  <si>
    <t>12,7*2+1,74*2+3,435*2+3,45*2+19,5</t>
  </si>
  <si>
    <t>29</t>
  </si>
  <si>
    <t>764171848</t>
  </si>
  <si>
    <t>Krytina LINDAB Roca - štítové lemovanie, sklon strechy do 30°</t>
  </si>
  <si>
    <t>-407076290</t>
  </si>
  <si>
    <t>10+6,85*2</t>
  </si>
  <si>
    <t>30</t>
  </si>
  <si>
    <t>764711114</t>
  </si>
  <si>
    <t>Oplechovanie parapetov z plechu LINDAB r.š. 250 mm</t>
  </si>
  <si>
    <t>-1158305664</t>
  </si>
  <si>
    <t>11*0,6</t>
  </si>
  <si>
    <t>31</t>
  </si>
  <si>
    <t>764753001</t>
  </si>
  <si>
    <t>Odpadová rúra kruhová D 100 mm Lindab Standard</t>
  </si>
  <si>
    <t>-1839590183</t>
  </si>
  <si>
    <t>4,000*4,18</t>
  </si>
  <si>
    <t>764753005</t>
  </si>
  <si>
    <t>Spodný diel odpadovej rúry D 100 mm Lindab Standard</t>
  </si>
  <si>
    <t>ks</t>
  </si>
  <si>
    <t>2017165720</t>
  </si>
  <si>
    <t>33</t>
  </si>
  <si>
    <t>764753016</t>
  </si>
  <si>
    <t>Výtokové koleno potrubia D 100 mm Lindab Standard</t>
  </si>
  <si>
    <t>1257439540</t>
  </si>
  <si>
    <t>34</t>
  </si>
  <si>
    <t>764761121</t>
  </si>
  <si>
    <t>Žľab pododkvapový polkruhový R 125 mm, vrátane čela, hákov, rohov, kútov Lindab</t>
  </si>
  <si>
    <t>-1657819890</t>
  </si>
  <si>
    <t>62,15</t>
  </si>
  <si>
    <t>35</t>
  </si>
  <si>
    <t>764761231</t>
  </si>
  <si>
    <t>Žľabový kotlík k polkruhovým žľabom D 125 mm Lindab Rainline Elite</t>
  </si>
  <si>
    <t>458506219</t>
  </si>
  <si>
    <t>36</t>
  </si>
  <si>
    <t>998764201</t>
  </si>
  <si>
    <t>Presun hmôt pre konštrukcie klampiarske v objektoch výšky do 6 m</t>
  </si>
  <si>
    <t>1411584336</t>
  </si>
  <si>
    <t>765</t>
  </si>
  <si>
    <t>Konštrukcie - krytiny tvrdé</t>
  </si>
  <si>
    <t>37</t>
  </si>
  <si>
    <t>765361806</t>
  </si>
  <si>
    <t>Demontáž krytiny z asfaltových šindľov, do sutiny, sklon strechy nad 45°, -0,012t</t>
  </si>
  <si>
    <t>-1679385376</t>
  </si>
  <si>
    <t>38</t>
  </si>
  <si>
    <t>765901082</t>
  </si>
  <si>
    <t>Montáž strešnej fólie od 22° do 35°, na krokvy</t>
  </si>
  <si>
    <t>716994450</t>
  </si>
  <si>
    <t>39</t>
  </si>
  <si>
    <t>283230004900</t>
  </si>
  <si>
    <t>Podstrešná fólia JUTAFOL DTB 150, šxl 1,5x50 m, hr. 0,3 mm, plošná hmotnosť 150 g/m2, pre šikmé strechy</t>
  </si>
  <si>
    <t>810388934</t>
  </si>
  <si>
    <t>40</t>
  </si>
  <si>
    <t>998765201</t>
  </si>
  <si>
    <t>Presun hmôt pre tvrdé krytiny v objektoch výšky do 6 m</t>
  </si>
  <si>
    <t>1483102149</t>
  </si>
  <si>
    <t>766</t>
  </si>
  <si>
    <t>Konštrukcie stolárske</t>
  </si>
  <si>
    <t>41</t>
  </si>
  <si>
    <t>766621081</t>
  </si>
  <si>
    <t>Montáž okna plastového na PUR penu</t>
  </si>
  <si>
    <t>-222116154</t>
  </si>
  <si>
    <t>1,2*5+4*5+1,2*2+1,8*2+2,4*3+3,7*2+4,4+4,9*2</t>
  </si>
  <si>
    <t>42</t>
  </si>
  <si>
    <t>611410005300</t>
  </si>
  <si>
    <t>Plastové okno jednokrídlové OS, vxš 600x600 mm, izolačné trojsklo, systém GEALAN 9000, 6 komorový profil</t>
  </si>
  <si>
    <t>1478311012</t>
  </si>
  <si>
    <t>43</t>
  </si>
  <si>
    <t>611410006200</t>
  </si>
  <si>
    <t>Plastové okno jednokrídlové OS, vxš 900x600 mm, izolačné trojsklo, systém GEALAN 9000, 6 komorový profil</t>
  </si>
  <si>
    <t>-575083690</t>
  </si>
  <si>
    <t>44</t>
  </si>
  <si>
    <t>553410034300</t>
  </si>
  <si>
    <t>Dvere plast hliníkové , FIX + OTV, vxš 2200x3700 mm, izolačné dvojsklo, systém 4600</t>
  </si>
  <si>
    <t>-703635109</t>
  </si>
  <si>
    <t>45</t>
  </si>
  <si>
    <t>611420000100</t>
  </si>
  <si>
    <t>Vstupné  dvere plastové otváravé, vxš 2000x800 mm, SALAMANDER</t>
  </si>
  <si>
    <t>303465485</t>
  </si>
  <si>
    <t>46</t>
  </si>
  <si>
    <t>611560000100</t>
  </si>
  <si>
    <t>Parapetná doska plastová, šírka 150 mm, komôrková vnútorná, zlatý dub, mramor, mahagon, svetlý buk, orech, WINK TRADE</t>
  </si>
  <si>
    <t>-1011286991</t>
  </si>
  <si>
    <t>0,6*11</t>
  </si>
  <si>
    <t>47</t>
  </si>
  <si>
    <t>998766101</t>
  </si>
  <si>
    <t>Presun hmot pre konštrukcie stolárske v objektoch výšky do 6 m</t>
  </si>
  <si>
    <t>614821627</t>
  </si>
  <si>
    <t>784</t>
  </si>
  <si>
    <t>Maľby</t>
  </si>
  <si>
    <t>48</t>
  </si>
  <si>
    <t>784100042</t>
  </si>
  <si>
    <t>Maľby akrylátové dvojnásobné strojne nanášané, tónované na schodisku na jemnozrnný podklad výšky nad 3,80 m</t>
  </si>
  <si>
    <t>-1816917945</t>
  </si>
  <si>
    <t>6,1*2*4,8+11,1*4,18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</si>
</sst>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198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S4" s="16" t="s">
        <v>6</v>
      </c>
    </row>
    <row r="5" spans="1:74" s="1" customFormat="1" ht="12" customHeight="1">
      <c r="B5" s="19"/>
      <c r="D5" s="22" t="s">
        <v>10</v>
      </c>
      <c r="K5" s="195" t="s">
        <v>11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19"/>
      <c r="BS5" s="16" t="s">
        <v>6</v>
      </c>
    </row>
    <row r="6" spans="1:74" s="1" customFormat="1" ht="36.950000000000003" customHeight="1">
      <c r="B6" s="19"/>
      <c r="D6" s="24" t="s">
        <v>12</v>
      </c>
      <c r="K6" s="197" t="s">
        <v>13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19"/>
      <c r="BS6" s="16" t="s">
        <v>6</v>
      </c>
    </row>
    <row r="7" spans="1:74" s="1" customFormat="1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16</v>
      </c>
      <c r="K8" s="23" t="s">
        <v>17</v>
      </c>
      <c r="AK8" s="25" t="s">
        <v>18</v>
      </c>
      <c r="AN8" s="23" t="s">
        <v>19</v>
      </c>
      <c r="AR8" s="19"/>
      <c r="BS8" s="16" t="s">
        <v>6</v>
      </c>
    </row>
    <row r="9" spans="1:74" s="1" customFormat="1" ht="14.45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20</v>
      </c>
      <c r="AK10" s="25" t="s">
        <v>21</v>
      </c>
      <c r="AN10" s="23" t="s">
        <v>1</v>
      </c>
      <c r="AR10" s="19"/>
      <c r="BS10" s="16" t="s">
        <v>6</v>
      </c>
    </row>
    <row r="11" spans="1:74" s="1" customFormat="1" ht="18.399999999999999" customHeight="1">
      <c r="B11" s="19"/>
      <c r="E11" s="23" t="s">
        <v>22</v>
      </c>
      <c r="AK11" s="25" t="s">
        <v>23</v>
      </c>
      <c r="AN11" s="23" t="s">
        <v>1</v>
      </c>
      <c r="AR11" s="19"/>
      <c r="BS11" s="16" t="s">
        <v>6</v>
      </c>
    </row>
    <row r="12" spans="1:74" s="1" customFormat="1" ht="6.95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24</v>
      </c>
      <c r="AK13" s="25" t="s">
        <v>21</v>
      </c>
      <c r="AN13" s="23" t="s">
        <v>1</v>
      </c>
      <c r="AR13" s="19"/>
      <c r="BS13" s="16" t="s">
        <v>6</v>
      </c>
    </row>
    <row r="14" spans="1:74" ht="12.75">
      <c r="B14" s="19"/>
      <c r="E14" s="23" t="s">
        <v>25</v>
      </c>
      <c r="AK14" s="25" t="s">
        <v>23</v>
      </c>
      <c r="AN14" s="23" t="s">
        <v>1</v>
      </c>
      <c r="AR14" s="19"/>
      <c r="BS14" s="16" t="s">
        <v>6</v>
      </c>
    </row>
    <row r="15" spans="1:74" s="1" customFormat="1" ht="6.95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26</v>
      </c>
      <c r="AK16" s="25" t="s">
        <v>21</v>
      </c>
      <c r="AN16" s="23" t="s">
        <v>1</v>
      </c>
      <c r="AR16" s="19"/>
      <c r="BS16" s="16" t="s">
        <v>3</v>
      </c>
    </row>
    <row r="17" spans="1:71" s="1" customFormat="1" ht="18.399999999999999" customHeight="1">
      <c r="B17" s="19"/>
      <c r="E17" s="23" t="s">
        <v>25</v>
      </c>
      <c r="AK17" s="25" t="s">
        <v>23</v>
      </c>
      <c r="AN17" s="23" t="s">
        <v>1</v>
      </c>
      <c r="AR17" s="19"/>
      <c r="BS17" s="16" t="s">
        <v>27</v>
      </c>
    </row>
    <row r="18" spans="1:71" s="1" customFormat="1" ht="6.95" customHeight="1">
      <c r="B18" s="19"/>
      <c r="AR18" s="19"/>
      <c r="BS18" s="16" t="s">
        <v>28</v>
      </c>
    </row>
    <row r="19" spans="1:71" s="1" customFormat="1" ht="12" customHeight="1">
      <c r="B19" s="19"/>
      <c r="D19" s="25" t="s">
        <v>29</v>
      </c>
      <c r="AK19" s="25" t="s">
        <v>21</v>
      </c>
      <c r="AN19" s="23" t="s">
        <v>1</v>
      </c>
      <c r="AR19" s="19"/>
      <c r="BS19" s="16" t="s">
        <v>28</v>
      </c>
    </row>
    <row r="20" spans="1:71" s="1" customFormat="1" ht="18.399999999999999" customHeight="1">
      <c r="B20" s="19"/>
      <c r="E20" s="23" t="s">
        <v>25</v>
      </c>
      <c r="AK20" s="25" t="s">
        <v>23</v>
      </c>
      <c r="AN20" s="23" t="s">
        <v>1</v>
      </c>
      <c r="AR20" s="19"/>
      <c r="BS20" s="16" t="s">
        <v>27</v>
      </c>
    </row>
    <row r="21" spans="1:71" s="1" customFormat="1" ht="6.95" customHeight="1">
      <c r="B21" s="19"/>
      <c r="AR21" s="19"/>
    </row>
    <row r="22" spans="1:71" s="1" customFormat="1" ht="12" customHeight="1">
      <c r="B22" s="19"/>
      <c r="D22" s="25" t="s">
        <v>30</v>
      </c>
      <c r="AR22" s="19"/>
    </row>
    <row r="23" spans="1:71" s="1" customFormat="1" ht="16.5" customHeight="1">
      <c r="B23" s="19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R23" s="19"/>
    </row>
    <row r="24" spans="1:71" s="1" customFormat="1" ht="6.95" customHeight="1">
      <c r="B24" s="19"/>
      <c r="AR24" s="19"/>
    </row>
    <row r="25" spans="1:71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" customHeight="1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0">
        <f>ROUND(AG94,2)</f>
        <v>0</v>
      </c>
      <c r="AL26" s="201"/>
      <c r="AM26" s="201"/>
      <c r="AN26" s="201"/>
      <c r="AO26" s="201"/>
      <c r="AP26" s="28"/>
      <c r="AQ26" s="28"/>
      <c r="AR26" s="29"/>
      <c r="BE26" s="28"/>
    </row>
    <row r="27" spans="1:71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02" t="s">
        <v>32</v>
      </c>
      <c r="M28" s="202"/>
      <c r="N28" s="202"/>
      <c r="O28" s="202"/>
      <c r="P28" s="202"/>
      <c r="Q28" s="28"/>
      <c r="R28" s="28"/>
      <c r="S28" s="28"/>
      <c r="T28" s="28"/>
      <c r="U28" s="28"/>
      <c r="V28" s="28"/>
      <c r="W28" s="202" t="s">
        <v>33</v>
      </c>
      <c r="X28" s="202"/>
      <c r="Y28" s="202"/>
      <c r="Z28" s="202"/>
      <c r="AA28" s="202"/>
      <c r="AB28" s="202"/>
      <c r="AC28" s="202"/>
      <c r="AD28" s="202"/>
      <c r="AE28" s="202"/>
      <c r="AF28" s="28"/>
      <c r="AG28" s="28"/>
      <c r="AH28" s="28"/>
      <c r="AI28" s="28"/>
      <c r="AJ28" s="28"/>
      <c r="AK28" s="202" t="s">
        <v>34</v>
      </c>
      <c r="AL28" s="202"/>
      <c r="AM28" s="202"/>
      <c r="AN28" s="202"/>
      <c r="AO28" s="202"/>
      <c r="AP28" s="28"/>
      <c r="AQ28" s="28"/>
      <c r="AR28" s="29"/>
      <c r="BE28" s="28"/>
    </row>
    <row r="29" spans="1:71" s="3" customFormat="1" ht="14.45" customHeight="1">
      <c r="B29" s="33"/>
      <c r="D29" s="25" t="s">
        <v>35</v>
      </c>
      <c r="F29" s="25" t="s">
        <v>36</v>
      </c>
      <c r="L29" s="205">
        <v>0.2</v>
      </c>
      <c r="M29" s="204"/>
      <c r="N29" s="204"/>
      <c r="O29" s="204"/>
      <c r="P29" s="204"/>
      <c r="W29" s="203">
        <f>ROUND(AZ94, 2)</f>
        <v>0</v>
      </c>
      <c r="X29" s="204"/>
      <c r="Y29" s="204"/>
      <c r="Z29" s="204"/>
      <c r="AA29" s="204"/>
      <c r="AB29" s="204"/>
      <c r="AC29" s="204"/>
      <c r="AD29" s="204"/>
      <c r="AE29" s="204"/>
      <c r="AK29" s="203">
        <f>ROUND(AV94, 2)</f>
        <v>0</v>
      </c>
      <c r="AL29" s="204"/>
      <c r="AM29" s="204"/>
      <c r="AN29" s="204"/>
      <c r="AO29" s="204"/>
      <c r="AR29" s="33"/>
    </row>
    <row r="30" spans="1:71" s="3" customFormat="1" ht="14.45" customHeight="1">
      <c r="B30" s="33"/>
      <c r="F30" s="25" t="s">
        <v>37</v>
      </c>
      <c r="L30" s="205">
        <v>0.2</v>
      </c>
      <c r="M30" s="204"/>
      <c r="N30" s="204"/>
      <c r="O30" s="204"/>
      <c r="P30" s="204"/>
      <c r="W30" s="203">
        <f>ROUND(BA94, 2)</f>
        <v>0</v>
      </c>
      <c r="X30" s="204"/>
      <c r="Y30" s="204"/>
      <c r="Z30" s="204"/>
      <c r="AA30" s="204"/>
      <c r="AB30" s="204"/>
      <c r="AC30" s="204"/>
      <c r="AD30" s="204"/>
      <c r="AE30" s="204"/>
      <c r="AK30" s="203">
        <f>ROUND(AW94, 2)</f>
        <v>0</v>
      </c>
      <c r="AL30" s="204"/>
      <c r="AM30" s="204"/>
      <c r="AN30" s="204"/>
      <c r="AO30" s="204"/>
      <c r="AR30" s="33"/>
    </row>
    <row r="31" spans="1:71" s="3" customFormat="1" ht="14.45" hidden="1" customHeight="1">
      <c r="B31" s="33"/>
      <c r="F31" s="25" t="s">
        <v>38</v>
      </c>
      <c r="L31" s="205">
        <v>0.2</v>
      </c>
      <c r="M31" s="204"/>
      <c r="N31" s="204"/>
      <c r="O31" s="204"/>
      <c r="P31" s="204"/>
      <c r="W31" s="203">
        <f>ROUND(BB94, 2)</f>
        <v>0</v>
      </c>
      <c r="X31" s="204"/>
      <c r="Y31" s="204"/>
      <c r="Z31" s="204"/>
      <c r="AA31" s="204"/>
      <c r="AB31" s="204"/>
      <c r="AC31" s="204"/>
      <c r="AD31" s="204"/>
      <c r="AE31" s="204"/>
      <c r="AK31" s="203">
        <v>0</v>
      </c>
      <c r="AL31" s="204"/>
      <c r="AM31" s="204"/>
      <c r="AN31" s="204"/>
      <c r="AO31" s="204"/>
      <c r="AR31" s="33"/>
    </row>
    <row r="32" spans="1:71" s="3" customFormat="1" ht="14.45" hidden="1" customHeight="1">
      <c r="B32" s="33"/>
      <c r="F32" s="25" t="s">
        <v>39</v>
      </c>
      <c r="L32" s="205">
        <v>0.2</v>
      </c>
      <c r="M32" s="204"/>
      <c r="N32" s="204"/>
      <c r="O32" s="204"/>
      <c r="P32" s="204"/>
      <c r="W32" s="203">
        <f>ROUND(BC94, 2)</f>
        <v>0</v>
      </c>
      <c r="X32" s="204"/>
      <c r="Y32" s="204"/>
      <c r="Z32" s="204"/>
      <c r="AA32" s="204"/>
      <c r="AB32" s="204"/>
      <c r="AC32" s="204"/>
      <c r="AD32" s="204"/>
      <c r="AE32" s="204"/>
      <c r="AK32" s="203">
        <v>0</v>
      </c>
      <c r="AL32" s="204"/>
      <c r="AM32" s="204"/>
      <c r="AN32" s="204"/>
      <c r="AO32" s="204"/>
      <c r="AR32" s="33"/>
    </row>
    <row r="33" spans="1:57" s="3" customFormat="1" ht="14.45" hidden="1" customHeight="1">
      <c r="B33" s="33"/>
      <c r="F33" s="25" t="s">
        <v>40</v>
      </c>
      <c r="L33" s="205">
        <v>0</v>
      </c>
      <c r="M33" s="204"/>
      <c r="N33" s="204"/>
      <c r="O33" s="204"/>
      <c r="P33" s="204"/>
      <c r="W33" s="203">
        <f>ROUND(BD94, 2)</f>
        <v>0</v>
      </c>
      <c r="X33" s="204"/>
      <c r="Y33" s="204"/>
      <c r="Z33" s="204"/>
      <c r="AA33" s="204"/>
      <c r="AB33" s="204"/>
      <c r="AC33" s="204"/>
      <c r="AD33" s="204"/>
      <c r="AE33" s="204"/>
      <c r="AK33" s="203">
        <v>0</v>
      </c>
      <c r="AL33" s="204"/>
      <c r="AM33" s="204"/>
      <c r="AN33" s="204"/>
      <c r="AO33" s="204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4"/>
      <c r="D35" s="35" t="s">
        <v>41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42</v>
      </c>
      <c r="U35" s="36"/>
      <c r="V35" s="36"/>
      <c r="W35" s="36"/>
      <c r="X35" s="206" t="s">
        <v>43</v>
      </c>
      <c r="Y35" s="207"/>
      <c r="Z35" s="207"/>
      <c r="AA35" s="207"/>
      <c r="AB35" s="207"/>
      <c r="AC35" s="36"/>
      <c r="AD35" s="36"/>
      <c r="AE35" s="36"/>
      <c r="AF35" s="36"/>
      <c r="AG35" s="36"/>
      <c r="AH35" s="36"/>
      <c r="AI35" s="36"/>
      <c r="AJ35" s="36"/>
      <c r="AK35" s="208">
        <f>SUM(AK26:AK33)</f>
        <v>0</v>
      </c>
      <c r="AL35" s="207"/>
      <c r="AM35" s="207"/>
      <c r="AN35" s="207"/>
      <c r="AO35" s="209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38"/>
      <c r="D49" s="39" t="s">
        <v>44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45</v>
      </c>
      <c r="AI49" s="40"/>
      <c r="AJ49" s="40"/>
      <c r="AK49" s="40"/>
      <c r="AL49" s="40"/>
      <c r="AM49" s="40"/>
      <c r="AN49" s="40"/>
      <c r="AO49" s="40"/>
      <c r="AR49" s="38"/>
    </row>
    <row r="50" spans="1:57" ht="11.25">
      <c r="B50" s="19"/>
      <c r="AR50" s="19"/>
    </row>
    <row r="51" spans="1:57" ht="11.25">
      <c r="B51" s="19"/>
      <c r="AR51" s="19"/>
    </row>
    <row r="52" spans="1:57" ht="11.25">
      <c r="B52" s="19"/>
      <c r="AR52" s="19"/>
    </row>
    <row r="53" spans="1:57" ht="11.25">
      <c r="B53" s="19"/>
      <c r="AR53" s="19"/>
    </row>
    <row r="54" spans="1:57" ht="11.25">
      <c r="B54" s="19"/>
      <c r="AR54" s="19"/>
    </row>
    <row r="55" spans="1:57" ht="11.25">
      <c r="B55" s="19"/>
      <c r="AR55" s="19"/>
    </row>
    <row r="56" spans="1:57" ht="11.25">
      <c r="B56" s="19"/>
      <c r="AR56" s="19"/>
    </row>
    <row r="57" spans="1:57" ht="11.25">
      <c r="B57" s="19"/>
      <c r="AR57" s="19"/>
    </row>
    <row r="58" spans="1:57" ht="11.25">
      <c r="B58" s="19"/>
      <c r="AR58" s="19"/>
    </row>
    <row r="59" spans="1:57" ht="11.25">
      <c r="B59" s="19"/>
      <c r="AR59" s="19"/>
    </row>
    <row r="60" spans="1:57" s="2" customFormat="1" ht="12.75">
      <c r="A60" s="28"/>
      <c r="B60" s="29"/>
      <c r="C60" s="28"/>
      <c r="D60" s="41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46</v>
      </c>
      <c r="AI60" s="31"/>
      <c r="AJ60" s="31"/>
      <c r="AK60" s="31"/>
      <c r="AL60" s="31"/>
      <c r="AM60" s="41" t="s">
        <v>47</v>
      </c>
      <c r="AN60" s="31"/>
      <c r="AO60" s="31"/>
      <c r="AP60" s="28"/>
      <c r="AQ60" s="28"/>
      <c r="AR60" s="29"/>
      <c r="BE60" s="28"/>
    </row>
    <row r="61" spans="1:57" ht="11.25">
      <c r="B61" s="19"/>
      <c r="AR61" s="19"/>
    </row>
    <row r="62" spans="1:57" ht="11.25">
      <c r="B62" s="19"/>
      <c r="AR62" s="19"/>
    </row>
    <row r="63" spans="1:57" ht="11.25">
      <c r="B63" s="19"/>
      <c r="AR63" s="19"/>
    </row>
    <row r="64" spans="1:57" s="2" customFormat="1" ht="12.75">
      <c r="A64" s="28"/>
      <c r="B64" s="29"/>
      <c r="C64" s="28"/>
      <c r="D64" s="39" t="s">
        <v>48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49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1:57" ht="11.25">
      <c r="B65" s="19"/>
      <c r="AR65" s="19"/>
    </row>
    <row r="66" spans="1:57" ht="11.25">
      <c r="B66" s="19"/>
      <c r="AR66" s="19"/>
    </row>
    <row r="67" spans="1:57" ht="11.25">
      <c r="B67" s="19"/>
      <c r="AR67" s="19"/>
    </row>
    <row r="68" spans="1:57" ht="11.25">
      <c r="B68" s="19"/>
      <c r="AR68" s="19"/>
    </row>
    <row r="69" spans="1:57" ht="11.25">
      <c r="B69" s="19"/>
      <c r="AR69" s="19"/>
    </row>
    <row r="70" spans="1:57" ht="11.25">
      <c r="B70" s="19"/>
      <c r="AR70" s="19"/>
    </row>
    <row r="71" spans="1:57" ht="11.25">
      <c r="B71" s="19"/>
      <c r="AR71" s="19"/>
    </row>
    <row r="72" spans="1:57" ht="11.25">
      <c r="B72" s="19"/>
      <c r="AR72" s="19"/>
    </row>
    <row r="73" spans="1:57" ht="11.25">
      <c r="B73" s="19"/>
      <c r="AR73" s="19"/>
    </row>
    <row r="74" spans="1:57" ht="11.25">
      <c r="B74" s="19"/>
      <c r="AR74" s="19"/>
    </row>
    <row r="75" spans="1:57" s="2" customFormat="1" ht="12.75">
      <c r="A75" s="28"/>
      <c r="B75" s="29"/>
      <c r="C75" s="28"/>
      <c r="D75" s="41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46</v>
      </c>
      <c r="AI75" s="31"/>
      <c r="AJ75" s="31"/>
      <c r="AK75" s="31"/>
      <c r="AL75" s="31"/>
      <c r="AM75" s="41" t="s">
        <v>47</v>
      </c>
      <c r="AN75" s="31"/>
      <c r="AO75" s="31"/>
      <c r="AP75" s="28"/>
      <c r="AQ75" s="28"/>
      <c r="AR75" s="29"/>
      <c r="BE75" s="28"/>
    </row>
    <row r="76" spans="1:57" s="2" customFormat="1" ht="11.25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90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90" s="2" customFormat="1" ht="24.95" customHeight="1">
      <c r="A82" s="28"/>
      <c r="B82" s="29"/>
      <c r="C82" s="20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0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0" s="4" customFormat="1" ht="12" customHeight="1">
      <c r="B84" s="47"/>
      <c r="C84" s="25" t="s">
        <v>10</v>
      </c>
      <c r="L84" s="4" t="str">
        <f>K5</f>
        <v>09754-1</v>
      </c>
      <c r="AR84" s="47"/>
    </row>
    <row r="85" spans="1:90" s="5" customFormat="1" ht="36.950000000000003" customHeight="1">
      <c r="B85" s="48"/>
      <c r="C85" s="49" t="s">
        <v>12</v>
      </c>
      <c r="L85" s="176" t="str">
        <f>K6</f>
        <v>Dom Smutku Hrčeľ - stavebné úpravy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R85" s="48"/>
    </row>
    <row r="86" spans="1:90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0" s="2" customFormat="1" ht="12" customHeight="1">
      <c r="A87" s="28"/>
      <c r="B87" s="29"/>
      <c r="C87" s="25" t="s">
        <v>16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Hrčeľ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18</v>
      </c>
      <c r="AJ87" s="28"/>
      <c r="AK87" s="28"/>
      <c r="AL87" s="28"/>
      <c r="AM87" s="178" t="str">
        <f>IF(AN8= "","",AN8)</f>
        <v>3. 5. 2019</v>
      </c>
      <c r="AN87" s="178"/>
      <c r="AO87" s="28"/>
      <c r="AP87" s="28"/>
      <c r="AQ87" s="28"/>
      <c r="AR87" s="29"/>
      <c r="BE87" s="28"/>
    </row>
    <row r="88" spans="1:90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0" s="2" customFormat="1" ht="15.2" customHeight="1">
      <c r="A89" s="28"/>
      <c r="B89" s="29"/>
      <c r="C89" s="25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Obec Hrčeľ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26</v>
      </c>
      <c r="AJ89" s="28"/>
      <c r="AK89" s="28"/>
      <c r="AL89" s="28"/>
      <c r="AM89" s="179" t="str">
        <f>IF(E17="","",E17)</f>
        <v xml:space="preserve"> </v>
      </c>
      <c r="AN89" s="180"/>
      <c r="AO89" s="180"/>
      <c r="AP89" s="180"/>
      <c r="AQ89" s="28"/>
      <c r="AR89" s="29"/>
      <c r="AS89" s="181" t="s">
        <v>51</v>
      </c>
      <c r="AT89" s="182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90" s="2" customFormat="1" ht="15.2" customHeight="1">
      <c r="A90" s="28"/>
      <c r="B90" s="29"/>
      <c r="C90" s="25" t="s">
        <v>24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29</v>
      </c>
      <c r="AJ90" s="28"/>
      <c r="AK90" s="28"/>
      <c r="AL90" s="28"/>
      <c r="AM90" s="179" t="str">
        <f>IF(E20="","",E20)</f>
        <v xml:space="preserve"> </v>
      </c>
      <c r="AN90" s="180"/>
      <c r="AO90" s="180"/>
      <c r="AP90" s="180"/>
      <c r="AQ90" s="28"/>
      <c r="AR90" s="29"/>
      <c r="AS90" s="183"/>
      <c r="AT90" s="184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90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83"/>
      <c r="AT91" s="184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90" s="2" customFormat="1" ht="29.25" customHeight="1">
      <c r="A92" s="28"/>
      <c r="B92" s="29"/>
      <c r="C92" s="185" t="s">
        <v>52</v>
      </c>
      <c r="D92" s="186"/>
      <c r="E92" s="186"/>
      <c r="F92" s="186"/>
      <c r="G92" s="186"/>
      <c r="H92" s="56"/>
      <c r="I92" s="187" t="s">
        <v>53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8" t="s">
        <v>54</v>
      </c>
      <c r="AH92" s="186"/>
      <c r="AI92" s="186"/>
      <c r="AJ92" s="186"/>
      <c r="AK92" s="186"/>
      <c r="AL92" s="186"/>
      <c r="AM92" s="186"/>
      <c r="AN92" s="187" t="s">
        <v>55</v>
      </c>
      <c r="AO92" s="186"/>
      <c r="AP92" s="189"/>
      <c r="AQ92" s="57" t="s">
        <v>56</v>
      </c>
      <c r="AR92" s="29"/>
      <c r="AS92" s="58" t="s">
        <v>57</v>
      </c>
      <c r="AT92" s="59" t="s">
        <v>58</v>
      </c>
      <c r="AU92" s="59" t="s">
        <v>59</v>
      </c>
      <c r="AV92" s="59" t="s">
        <v>60</v>
      </c>
      <c r="AW92" s="59" t="s">
        <v>61</v>
      </c>
      <c r="AX92" s="59" t="s">
        <v>62</v>
      </c>
      <c r="AY92" s="59" t="s">
        <v>63</v>
      </c>
      <c r="AZ92" s="59" t="s">
        <v>64</v>
      </c>
      <c r="BA92" s="59" t="s">
        <v>65</v>
      </c>
      <c r="BB92" s="59" t="s">
        <v>66</v>
      </c>
      <c r="BC92" s="59" t="s">
        <v>67</v>
      </c>
      <c r="BD92" s="60" t="s">
        <v>68</v>
      </c>
      <c r="BE92" s="28"/>
    </row>
    <row r="93" spans="1:90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1:90" s="6" customFormat="1" ht="32.450000000000003" customHeight="1">
      <c r="B94" s="64"/>
      <c r="C94" s="65" t="s">
        <v>69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93">
        <f>ROUND(AG95,2)</f>
        <v>0</v>
      </c>
      <c r="AH94" s="193"/>
      <c r="AI94" s="193"/>
      <c r="AJ94" s="193"/>
      <c r="AK94" s="193"/>
      <c r="AL94" s="193"/>
      <c r="AM94" s="193"/>
      <c r="AN94" s="194">
        <f>SUM(AG94,AT94)</f>
        <v>0</v>
      </c>
      <c r="AO94" s="194"/>
      <c r="AP94" s="194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753.60193000000004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70</v>
      </c>
      <c r="BT94" s="73" t="s">
        <v>71</v>
      </c>
      <c r="BV94" s="73" t="s">
        <v>72</v>
      </c>
      <c r="BW94" s="73" t="s">
        <v>4</v>
      </c>
      <c r="BX94" s="73" t="s">
        <v>73</v>
      </c>
      <c r="CL94" s="73" t="s">
        <v>1</v>
      </c>
    </row>
    <row r="95" spans="1:90" s="7" customFormat="1" ht="16.5" customHeight="1">
      <c r="A95" s="74" t="s">
        <v>74</v>
      </c>
      <c r="B95" s="75"/>
      <c r="C95" s="76"/>
      <c r="D95" s="192" t="s">
        <v>11</v>
      </c>
      <c r="E95" s="192"/>
      <c r="F95" s="192"/>
      <c r="G95" s="192"/>
      <c r="H95" s="192"/>
      <c r="I95" s="77"/>
      <c r="J95" s="192" t="s">
        <v>13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0">
        <f>'09754-1 - Dom Smutku Hrče...'!J28</f>
        <v>0</v>
      </c>
      <c r="AH95" s="191"/>
      <c r="AI95" s="191"/>
      <c r="AJ95" s="191"/>
      <c r="AK95" s="191"/>
      <c r="AL95" s="191"/>
      <c r="AM95" s="191"/>
      <c r="AN95" s="190">
        <f>SUM(AG95,AT95)</f>
        <v>0</v>
      </c>
      <c r="AO95" s="191"/>
      <c r="AP95" s="191"/>
      <c r="AQ95" s="78" t="s">
        <v>75</v>
      </c>
      <c r="AR95" s="75"/>
      <c r="AS95" s="79">
        <v>0</v>
      </c>
      <c r="AT95" s="80">
        <f>ROUND(SUM(AV95:AW95),2)</f>
        <v>0</v>
      </c>
      <c r="AU95" s="81">
        <f>'09754-1 - Dom Smutku Hrče...'!P122</f>
        <v>753.60193378000008</v>
      </c>
      <c r="AV95" s="80">
        <f>'09754-1 - Dom Smutku Hrče...'!J31</f>
        <v>0</v>
      </c>
      <c r="AW95" s="80">
        <f>'09754-1 - Dom Smutku Hrče...'!J32</f>
        <v>0</v>
      </c>
      <c r="AX95" s="80">
        <f>'09754-1 - Dom Smutku Hrče...'!J33</f>
        <v>0</v>
      </c>
      <c r="AY95" s="80">
        <f>'09754-1 - Dom Smutku Hrče...'!J34</f>
        <v>0</v>
      </c>
      <c r="AZ95" s="80">
        <f>'09754-1 - Dom Smutku Hrče...'!F31</f>
        <v>0</v>
      </c>
      <c r="BA95" s="80">
        <f>'09754-1 - Dom Smutku Hrče...'!F32</f>
        <v>0</v>
      </c>
      <c r="BB95" s="80">
        <f>'09754-1 - Dom Smutku Hrče...'!F33</f>
        <v>0</v>
      </c>
      <c r="BC95" s="80">
        <f>'09754-1 - Dom Smutku Hrče...'!F34</f>
        <v>0</v>
      </c>
      <c r="BD95" s="82">
        <f>'09754-1 - Dom Smutku Hrče...'!F35</f>
        <v>0</v>
      </c>
      <c r="BT95" s="83" t="s">
        <v>76</v>
      </c>
      <c r="BU95" s="83" t="s">
        <v>77</v>
      </c>
      <c r="BV95" s="83" t="s">
        <v>72</v>
      </c>
      <c r="BW95" s="83" t="s">
        <v>4</v>
      </c>
      <c r="BX95" s="83" t="s">
        <v>73</v>
      </c>
      <c r="CL95" s="83" t="s">
        <v>1</v>
      </c>
    </row>
    <row r="96" spans="1:90" s="2" customFormat="1" ht="30" customHeight="1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5" customHeight="1">
      <c r="A97" s="28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9754-1 - Dom Smutku Hrč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1"/>
  <sheetViews>
    <sheetView showGridLines="0" tabSelected="1" workbookViewId="0">
      <selection activeCell="W209" sqref="W209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84"/>
    </row>
    <row r="2" spans="1:46" s="1" customFormat="1" ht="36.950000000000003" customHeight="1">
      <c r="L2" s="198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5" customHeight="1">
      <c r="B4" s="19"/>
      <c r="D4" s="20" t="s">
        <v>78</v>
      </c>
      <c r="L4" s="19"/>
      <c r="M4" s="85" t="s">
        <v>9</v>
      </c>
      <c r="AT4" s="16" t="s">
        <v>3</v>
      </c>
    </row>
    <row r="5" spans="1:46" s="1" customFormat="1" ht="6.95" customHeight="1">
      <c r="B5" s="19"/>
      <c r="L5" s="19"/>
    </row>
    <row r="6" spans="1:46" s="2" customFormat="1" ht="12" customHeight="1">
      <c r="A6" s="28"/>
      <c r="B6" s="29"/>
      <c r="C6" s="28"/>
      <c r="D6" s="25" t="s">
        <v>12</v>
      </c>
      <c r="E6" s="28"/>
      <c r="F6" s="28"/>
      <c r="G6" s="28"/>
      <c r="H6" s="28"/>
      <c r="I6" s="28"/>
      <c r="J6" s="28"/>
      <c r="K6" s="28"/>
      <c r="L6" s="3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6" s="2" customFormat="1" ht="16.5" customHeight="1">
      <c r="A7" s="28"/>
      <c r="B7" s="29"/>
      <c r="C7" s="28"/>
      <c r="D7" s="28"/>
      <c r="E7" s="176" t="s">
        <v>13</v>
      </c>
      <c r="F7" s="210"/>
      <c r="G7" s="210"/>
      <c r="H7" s="210"/>
      <c r="I7" s="28"/>
      <c r="J7" s="28"/>
      <c r="K7" s="28"/>
      <c r="L7" s="3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6" s="2" customFormat="1" ht="11.25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2" customHeight="1">
      <c r="A9" s="28"/>
      <c r="B9" s="29"/>
      <c r="C9" s="28"/>
      <c r="D9" s="25" t="s">
        <v>14</v>
      </c>
      <c r="E9" s="28"/>
      <c r="F9" s="23" t="s">
        <v>1</v>
      </c>
      <c r="G9" s="28"/>
      <c r="H9" s="28"/>
      <c r="I9" s="25" t="s">
        <v>15</v>
      </c>
      <c r="J9" s="23" t="s">
        <v>1</v>
      </c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>
      <c r="A10" s="28"/>
      <c r="B10" s="29"/>
      <c r="C10" s="28"/>
      <c r="D10" s="25" t="s">
        <v>16</v>
      </c>
      <c r="E10" s="28"/>
      <c r="F10" s="23" t="s">
        <v>17</v>
      </c>
      <c r="G10" s="28"/>
      <c r="H10" s="28"/>
      <c r="I10" s="25" t="s">
        <v>18</v>
      </c>
      <c r="J10" s="51" t="str">
        <f>'Rekapitulácia stavby'!AN8</f>
        <v>3. 5. 2019</v>
      </c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0.9" customHeight="1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20</v>
      </c>
      <c r="E12" s="28"/>
      <c r="F12" s="28"/>
      <c r="G12" s="28"/>
      <c r="H12" s="28"/>
      <c r="I12" s="25" t="s">
        <v>21</v>
      </c>
      <c r="J12" s="23" t="s">
        <v>1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8" customHeight="1">
      <c r="A13" s="28"/>
      <c r="B13" s="29"/>
      <c r="C13" s="28"/>
      <c r="D13" s="28"/>
      <c r="E13" s="23" t="s">
        <v>22</v>
      </c>
      <c r="F13" s="28"/>
      <c r="G13" s="28"/>
      <c r="H13" s="28"/>
      <c r="I13" s="25" t="s">
        <v>23</v>
      </c>
      <c r="J13" s="23" t="s">
        <v>1</v>
      </c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6.95" customHeight="1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2" customHeight="1">
      <c r="A15" s="28"/>
      <c r="B15" s="29"/>
      <c r="C15" s="28"/>
      <c r="D15" s="25" t="s">
        <v>24</v>
      </c>
      <c r="E15" s="28"/>
      <c r="F15" s="28"/>
      <c r="G15" s="28"/>
      <c r="H15" s="28"/>
      <c r="I15" s="25" t="s">
        <v>21</v>
      </c>
      <c r="J15" s="23" t="str">
        <f>'Rekapitulácia stavby'!AN13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8" customHeight="1">
      <c r="A16" s="28"/>
      <c r="B16" s="29"/>
      <c r="C16" s="28"/>
      <c r="D16" s="28"/>
      <c r="E16" s="195" t="str">
        <f>'Rekapitulácia stavby'!E14</f>
        <v xml:space="preserve"> </v>
      </c>
      <c r="F16" s="195"/>
      <c r="G16" s="195"/>
      <c r="H16" s="195"/>
      <c r="I16" s="25" t="s">
        <v>23</v>
      </c>
      <c r="J16" s="23" t="str">
        <f>'Rekapitulácia stavby'!AN14</f>
        <v/>
      </c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5" customHeight="1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>
      <c r="A18" s="28"/>
      <c r="B18" s="29"/>
      <c r="C18" s="28"/>
      <c r="D18" s="25" t="s">
        <v>26</v>
      </c>
      <c r="E18" s="28"/>
      <c r="F18" s="28"/>
      <c r="G18" s="28"/>
      <c r="H18" s="28"/>
      <c r="I18" s="25" t="s">
        <v>21</v>
      </c>
      <c r="J18" s="23" t="str">
        <f>IF('Rekapitulácia stavby'!AN16="","",'Rekapitulácia stavby'!AN16)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>
      <c r="A19" s="28"/>
      <c r="B19" s="29"/>
      <c r="C19" s="28"/>
      <c r="D19" s="28"/>
      <c r="E19" s="23" t="str">
        <f>IF('Rekapitulácia stavby'!E17="","",'Rekapitulácia stavby'!E17)</f>
        <v xml:space="preserve"> </v>
      </c>
      <c r="F19" s="28"/>
      <c r="G19" s="28"/>
      <c r="H19" s="28"/>
      <c r="I19" s="25" t="s">
        <v>23</v>
      </c>
      <c r="J19" s="23" t="str">
        <f>IF('Rekapitulácia stavby'!AN17="","",'Rekapitulácia stavby'!AN17)</f>
        <v/>
      </c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5" customHeight="1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>
      <c r="A21" s="28"/>
      <c r="B21" s="29"/>
      <c r="C21" s="28"/>
      <c r="D21" s="25" t="s">
        <v>29</v>
      </c>
      <c r="E21" s="28"/>
      <c r="F21" s="28"/>
      <c r="G21" s="28"/>
      <c r="H21" s="28"/>
      <c r="I21" s="25" t="s">
        <v>21</v>
      </c>
      <c r="J21" s="23" t="str">
        <f>IF('Rekapitulácia stavby'!AN19="","",'Rekapitulácia stavby'!AN19)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>
      <c r="A22" s="28"/>
      <c r="B22" s="29"/>
      <c r="C22" s="28"/>
      <c r="D22" s="28"/>
      <c r="E22" s="23" t="str">
        <f>IF('Rekapitulácia stavby'!E20="","",'Rekapitulácia stavby'!E20)</f>
        <v xml:space="preserve"> </v>
      </c>
      <c r="F22" s="28"/>
      <c r="G22" s="28"/>
      <c r="H22" s="28"/>
      <c r="I22" s="25" t="s">
        <v>23</v>
      </c>
      <c r="J22" s="23" t="str">
        <f>IF('Rekapitulácia stavby'!AN20="","",'Rekapitulácia stavby'!AN20)</f>
        <v/>
      </c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5" customHeight="1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>
      <c r="A24" s="28"/>
      <c r="B24" s="29"/>
      <c r="C24" s="28"/>
      <c r="D24" s="25" t="s">
        <v>30</v>
      </c>
      <c r="E24" s="28"/>
      <c r="F24" s="28"/>
      <c r="G24" s="28"/>
      <c r="H24" s="28"/>
      <c r="I24" s="28"/>
      <c r="J24" s="28"/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6.5" customHeight="1">
      <c r="A25" s="86"/>
      <c r="B25" s="87"/>
      <c r="C25" s="86"/>
      <c r="D25" s="86"/>
      <c r="E25" s="199" t="s">
        <v>1</v>
      </c>
      <c r="F25" s="199"/>
      <c r="G25" s="199"/>
      <c r="H25" s="199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5" customHeight="1">
      <c r="A27" s="28"/>
      <c r="B27" s="29"/>
      <c r="C27" s="28"/>
      <c r="D27" s="62"/>
      <c r="E27" s="62"/>
      <c r="F27" s="62"/>
      <c r="G27" s="62"/>
      <c r="H27" s="62"/>
      <c r="I27" s="62"/>
      <c r="J27" s="62"/>
      <c r="K27" s="62"/>
      <c r="L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25.35" customHeight="1">
      <c r="A28" s="28"/>
      <c r="B28" s="29"/>
      <c r="C28" s="28"/>
      <c r="D28" s="89" t="s">
        <v>31</v>
      </c>
      <c r="E28" s="28"/>
      <c r="F28" s="28"/>
      <c r="G28" s="28"/>
      <c r="H28" s="28"/>
      <c r="I28" s="28"/>
      <c r="J28" s="67">
        <f>ROUND(J122, 2)</f>
        <v>0</v>
      </c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>
      <c r="A30" s="28"/>
      <c r="B30" s="29"/>
      <c r="C30" s="28"/>
      <c r="D30" s="28"/>
      <c r="E30" s="28"/>
      <c r="F30" s="32" t="s">
        <v>33</v>
      </c>
      <c r="G30" s="28"/>
      <c r="H30" s="28"/>
      <c r="I30" s="32" t="s">
        <v>32</v>
      </c>
      <c r="J30" s="32" t="s">
        <v>34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>
      <c r="A31" s="28"/>
      <c r="B31" s="29"/>
      <c r="C31" s="28"/>
      <c r="D31" s="90" t="s">
        <v>35</v>
      </c>
      <c r="E31" s="25" t="s">
        <v>36</v>
      </c>
      <c r="F31" s="91">
        <f>ROUND((SUM(BE122:BE210)),  2)</f>
        <v>0</v>
      </c>
      <c r="G31" s="28"/>
      <c r="H31" s="28"/>
      <c r="I31" s="92">
        <v>0.2</v>
      </c>
      <c r="J31" s="91">
        <f>ROUND(((SUM(BE122:BE210))*I31),  2)</f>
        <v>0</v>
      </c>
      <c r="K31" s="28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5" t="s">
        <v>37</v>
      </c>
      <c r="F32" s="91">
        <f>ROUND((SUM(BF122:BF210)),  2)</f>
        <v>0</v>
      </c>
      <c r="G32" s="28"/>
      <c r="H32" s="28"/>
      <c r="I32" s="92">
        <v>0.2</v>
      </c>
      <c r="J32" s="91">
        <f>ROUND(((SUM(BF122:BF210))*I32),  2)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hidden="1" customHeight="1">
      <c r="A33" s="28"/>
      <c r="B33" s="29"/>
      <c r="C33" s="28"/>
      <c r="D33" s="28"/>
      <c r="E33" s="25" t="s">
        <v>38</v>
      </c>
      <c r="F33" s="91">
        <f>ROUND((SUM(BG122:BG210)),  2)</f>
        <v>0</v>
      </c>
      <c r="G33" s="28"/>
      <c r="H33" s="28"/>
      <c r="I33" s="92">
        <v>0.2</v>
      </c>
      <c r="J33" s="91">
        <f>0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hidden="1" customHeight="1">
      <c r="A34" s="28"/>
      <c r="B34" s="29"/>
      <c r="C34" s="28"/>
      <c r="D34" s="28"/>
      <c r="E34" s="25" t="s">
        <v>39</v>
      </c>
      <c r="F34" s="91">
        <f>ROUND((SUM(BH122:BH210)),  2)</f>
        <v>0</v>
      </c>
      <c r="G34" s="28"/>
      <c r="H34" s="28"/>
      <c r="I34" s="92">
        <v>0.2</v>
      </c>
      <c r="J34" s="91">
        <f>0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5" t="s">
        <v>40</v>
      </c>
      <c r="F35" s="91">
        <f>ROUND((SUM(BI122:BI210)),  2)</f>
        <v>0</v>
      </c>
      <c r="G35" s="28"/>
      <c r="H35" s="28"/>
      <c r="I35" s="92">
        <v>0</v>
      </c>
      <c r="J35" s="91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25.35" customHeight="1">
      <c r="A37" s="28"/>
      <c r="B37" s="29"/>
      <c r="C37" s="93"/>
      <c r="D37" s="94" t="s">
        <v>41</v>
      </c>
      <c r="E37" s="56"/>
      <c r="F37" s="56"/>
      <c r="G37" s="95" t="s">
        <v>42</v>
      </c>
      <c r="H37" s="96" t="s">
        <v>43</v>
      </c>
      <c r="I37" s="56"/>
      <c r="J37" s="97">
        <f>SUM(J28:J35)</f>
        <v>0</v>
      </c>
      <c r="K37" s="9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14.45" customHeight="1">
      <c r="B39" s="19"/>
      <c r="L39" s="19"/>
    </row>
    <row r="40" spans="1:31" s="1" customFormat="1" ht="14.45" customHeight="1">
      <c r="B40" s="19"/>
      <c r="L40" s="19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38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38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28"/>
      <c r="B61" s="29"/>
      <c r="C61" s="28"/>
      <c r="D61" s="41" t="s">
        <v>46</v>
      </c>
      <c r="E61" s="31"/>
      <c r="F61" s="99" t="s">
        <v>47</v>
      </c>
      <c r="G61" s="41" t="s">
        <v>46</v>
      </c>
      <c r="H61" s="31"/>
      <c r="I61" s="31"/>
      <c r="J61" s="100" t="s">
        <v>47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28"/>
      <c r="B65" s="29"/>
      <c r="C65" s="28"/>
      <c r="D65" s="39" t="s">
        <v>48</v>
      </c>
      <c r="E65" s="42"/>
      <c r="F65" s="42"/>
      <c r="G65" s="39" t="s">
        <v>49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28"/>
      <c r="B76" s="29"/>
      <c r="C76" s="28"/>
      <c r="D76" s="41" t="s">
        <v>46</v>
      </c>
      <c r="E76" s="31"/>
      <c r="F76" s="99" t="s">
        <v>47</v>
      </c>
      <c r="G76" s="41" t="s">
        <v>46</v>
      </c>
      <c r="H76" s="31"/>
      <c r="I76" s="31"/>
      <c r="J76" s="100" t="s">
        <v>47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79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176" t="str">
        <f>E7</f>
        <v>Dom Smutku Hrčeľ - stavebné úpravy</v>
      </c>
      <c r="F85" s="210"/>
      <c r="G85" s="210"/>
      <c r="H85" s="210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2" customHeight="1">
      <c r="A87" s="28"/>
      <c r="B87" s="29"/>
      <c r="C87" s="25" t="s">
        <v>16</v>
      </c>
      <c r="D87" s="28"/>
      <c r="E87" s="28"/>
      <c r="F87" s="23" t="str">
        <f>F10</f>
        <v xml:space="preserve">Hrčeľ </v>
      </c>
      <c r="G87" s="28"/>
      <c r="H87" s="28"/>
      <c r="I87" s="25" t="s">
        <v>18</v>
      </c>
      <c r="J87" s="51" t="str">
        <f>IF(J10="","",J10)</f>
        <v>3. 5. 2019</v>
      </c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5.2" customHeight="1">
      <c r="A89" s="28"/>
      <c r="B89" s="29"/>
      <c r="C89" s="25" t="s">
        <v>20</v>
      </c>
      <c r="D89" s="28"/>
      <c r="E89" s="28"/>
      <c r="F89" s="23" t="str">
        <f>E13</f>
        <v xml:space="preserve">Obec Hrčeľ </v>
      </c>
      <c r="G89" s="28"/>
      <c r="H89" s="28"/>
      <c r="I89" s="25" t="s">
        <v>26</v>
      </c>
      <c r="J89" s="26" t="str">
        <f>E19</f>
        <v xml:space="preserve"> 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15.2" customHeight="1">
      <c r="A90" s="28"/>
      <c r="B90" s="29"/>
      <c r="C90" s="25" t="s">
        <v>24</v>
      </c>
      <c r="D90" s="28"/>
      <c r="E90" s="28"/>
      <c r="F90" s="23" t="str">
        <f>IF(E16="","",E16)</f>
        <v xml:space="preserve"> </v>
      </c>
      <c r="G90" s="28"/>
      <c r="H90" s="28"/>
      <c r="I90" s="25" t="s">
        <v>29</v>
      </c>
      <c r="J90" s="26" t="str">
        <f>E22</f>
        <v xml:space="preserve"> </v>
      </c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0.3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9.25" customHeight="1">
      <c r="A92" s="28"/>
      <c r="B92" s="29"/>
      <c r="C92" s="101" t="s">
        <v>80</v>
      </c>
      <c r="D92" s="93"/>
      <c r="E92" s="93"/>
      <c r="F92" s="93"/>
      <c r="G92" s="93"/>
      <c r="H92" s="93"/>
      <c r="I92" s="93"/>
      <c r="J92" s="102" t="s">
        <v>81</v>
      </c>
      <c r="K92" s="93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" customHeight="1">
      <c r="A94" s="28"/>
      <c r="B94" s="29"/>
      <c r="C94" s="103" t="s">
        <v>82</v>
      </c>
      <c r="D94" s="28"/>
      <c r="E94" s="28"/>
      <c r="F94" s="28"/>
      <c r="G94" s="28"/>
      <c r="H94" s="28"/>
      <c r="I94" s="28"/>
      <c r="J94" s="67">
        <f>J122</f>
        <v>0</v>
      </c>
      <c r="K94" s="2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6" t="s">
        <v>83</v>
      </c>
    </row>
    <row r="95" spans="1:47" s="9" customFormat="1" ht="24.95" customHeight="1">
      <c r="B95" s="104"/>
      <c r="D95" s="105" t="s">
        <v>84</v>
      </c>
      <c r="E95" s="106"/>
      <c r="F95" s="106"/>
      <c r="G95" s="106"/>
      <c r="H95" s="106"/>
      <c r="I95" s="106"/>
      <c r="J95" s="107">
        <f>J123</f>
        <v>0</v>
      </c>
      <c r="L95" s="104"/>
    </row>
    <row r="96" spans="1:47" s="10" customFormat="1" ht="19.899999999999999" customHeight="1">
      <c r="B96" s="108"/>
      <c r="D96" s="109" t="s">
        <v>85</v>
      </c>
      <c r="E96" s="110"/>
      <c r="F96" s="110"/>
      <c r="G96" s="110"/>
      <c r="H96" s="110"/>
      <c r="I96" s="110"/>
      <c r="J96" s="111">
        <f>J124</f>
        <v>0</v>
      </c>
      <c r="L96" s="108"/>
    </row>
    <row r="97" spans="1:31" s="10" customFormat="1" ht="19.899999999999999" customHeight="1">
      <c r="B97" s="108"/>
      <c r="D97" s="109" t="s">
        <v>86</v>
      </c>
      <c r="E97" s="110"/>
      <c r="F97" s="110"/>
      <c r="G97" s="110"/>
      <c r="H97" s="110"/>
      <c r="I97" s="110"/>
      <c r="J97" s="111">
        <f>J129</f>
        <v>0</v>
      </c>
      <c r="L97" s="108"/>
    </row>
    <row r="98" spans="1:31" s="10" customFormat="1" ht="19.899999999999999" customHeight="1">
      <c r="B98" s="108"/>
      <c r="D98" s="109" t="s">
        <v>87</v>
      </c>
      <c r="E98" s="110"/>
      <c r="F98" s="110"/>
      <c r="G98" s="110"/>
      <c r="H98" s="110"/>
      <c r="I98" s="110"/>
      <c r="J98" s="111">
        <f>J148</f>
        <v>0</v>
      </c>
      <c r="L98" s="108"/>
    </row>
    <row r="99" spans="1:31" s="9" customFormat="1" ht="24.95" customHeight="1">
      <c r="B99" s="104"/>
      <c r="D99" s="105" t="s">
        <v>88</v>
      </c>
      <c r="E99" s="106"/>
      <c r="F99" s="106"/>
      <c r="G99" s="106"/>
      <c r="H99" s="106"/>
      <c r="I99" s="106"/>
      <c r="J99" s="107">
        <f>J150</f>
        <v>0</v>
      </c>
      <c r="L99" s="104"/>
    </row>
    <row r="100" spans="1:31" s="10" customFormat="1" ht="19.899999999999999" customHeight="1">
      <c r="B100" s="108"/>
      <c r="D100" s="109" t="s">
        <v>89</v>
      </c>
      <c r="E100" s="110"/>
      <c r="F100" s="110"/>
      <c r="G100" s="110"/>
      <c r="H100" s="110"/>
      <c r="I100" s="110"/>
      <c r="J100" s="111">
        <f>J151</f>
        <v>0</v>
      </c>
      <c r="L100" s="108"/>
    </row>
    <row r="101" spans="1:31" s="10" customFormat="1" ht="19.899999999999999" customHeight="1">
      <c r="B101" s="108"/>
      <c r="D101" s="109" t="s">
        <v>90</v>
      </c>
      <c r="E101" s="110"/>
      <c r="F101" s="110"/>
      <c r="G101" s="110"/>
      <c r="H101" s="110"/>
      <c r="I101" s="110"/>
      <c r="J101" s="111">
        <f>J170</f>
        <v>0</v>
      </c>
      <c r="L101" s="108"/>
    </row>
    <row r="102" spans="1:31" s="10" customFormat="1" ht="19.899999999999999" customHeight="1">
      <c r="B102" s="108"/>
      <c r="D102" s="109" t="s">
        <v>91</v>
      </c>
      <c r="E102" s="110"/>
      <c r="F102" s="110"/>
      <c r="G102" s="110"/>
      <c r="H102" s="110"/>
      <c r="I102" s="110"/>
      <c r="J102" s="111">
        <f>J189</f>
        <v>0</v>
      </c>
      <c r="L102" s="108"/>
    </row>
    <row r="103" spans="1:31" s="10" customFormat="1" ht="19.899999999999999" customHeight="1">
      <c r="B103" s="108"/>
      <c r="D103" s="109" t="s">
        <v>92</v>
      </c>
      <c r="E103" s="110"/>
      <c r="F103" s="110"/>
      <c r="G103" s="110"/>
      <c r="H103" s="110"/>
      <c r="I103" s="110"/>
      <c r="J103" s="111">
        <f>J196</f>
        <v>0</v>
      </c>
      <c r="L103" s="108"/>
    </row>
    <row r="104" spans="1:31" s="10" customFormat="1" ht="19.899999999999999" customHeight="1">
      <c r="B104" s="108"/>
      <c r="D104" s="109" t="s">
        <v>93</v>
      </c>
      <c r="E104" s="110"/>
      <c r="F104" s="110"/>
      <c r="G104" s="110"/>
      <c r="H104" s="110"/>
      <c r="I104" s="110"/>
      <c r="J104" s="111">
        <f>J206</f>
        <v>0</v>
      </c>
      <c r="L104" s="108"/>
    </row>
    <row r="105" spans="1:31" s="2" customFormat="1" ht="21.75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>
      <c r="A106" s="28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10" spans="1:31" s="2" customFormat="1" ht="6.95" customHeight="1">
      <c r="A110" s="28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24.95" customHeight="1">
      <c r="A111" s="28"/>
      <c r="B111" s="29"/>
      <c r="C111" s="20" t="s">
        <v>94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2" customHeight="1">
      <c r="A113" s="28"/>
      <c r="B113" s="29"/>
      <c r="C113" s="25" t="s">
        <v>12</v>
      </c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6.5" customHeight="1">
      <c r="A114" s="28"/>
      <c r="B114" s="29"/>
      <c r="C114" s="28"/>
      <c r="D114" s="28"/>
      <c r="E114" s="176" t="str">
        <f>E7</f>
        <v>Dom Smutku Hrčeľ - stavebné úpravy</v>
      </c>
      <c r="F114" s="210"/>
      <c r="G114" s="210"/>
      <c r="H114" s="210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6.9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2" customHeight="1">
      <c r="A116" s="28"/>
      <c r="B116" s="29"/>
      <c r="C116" s="25" t="s">
        <v>16</v>
      </c>
      <c r="D116" s="28"/>
      <c r="E116" s="28"/>
      <c r="F116" s="23" t="str">
        <f>F10</f>
        <v xml:space="preserve">Hrčeľ </v>
      </c>
      <c r="G116" s="28"/>
      <c r="H116" s="28"/>
      <c r="I116" s="25" t="s">
        <v>18</v>
      </c>
      <c r="J116" s="51" t="str">
        <f>IF(J10="","",J10)</f>
        <v>3. 5. 2019</v>
      </c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5.2" customHeight="1">
      <c r="A118" s="28"/>
      <c r="B118" s="29"/>
      <c r="C118" s="25" t="s">
        <v>20</v>
      </c>
      <c r="D118" s="28"/>
      <c r="E118" s="28"/>
      <c r="F118" s="23" t="str">
        <f>E13</f>
        <v xml:space="preserve">Obec Hrčeľ </v>
      </c>
      <c r="G118" s="28"/>
      <c r="H118" s="28"/>
      <c r="I118" s="25" t="s">
        <v>26</v>
      </c>
      <c r="J118" s="26" t="str">
        <f>E19</f>
        <v xml:space="preserve"> </v>
      </c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5.2" customHeight="1">
      <c r="A119" s="28"/>
      <c r="B119" s="29"/>
      <c r="C119" s="25" t="s">
        <v>24</v>
      </c>
      <c r="D119" s="28"/>
      <c r="E119" s="28"/>
      <c r="F119" s="23" t="str">
        <f>IF(E16="","",E16)</f>
        <v xml:space="preserve"> </v>
      </c>
      <c r="G119" s="28"/>
      <c r="H119" s="28"/>
      <c r="I119" s="25" t="s">
        <v>29</v>
      </c>
      <c r="J119" s="26" t="str">
        <f>E22</f>
        <v xml:space="preserve"> </v>
      </c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0.35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11" customFormat="1" ht="29.25" customHeight="1">
      <c r="A121" s="112"/>
      <c r="B121" s="113"/>
      <c r="C121" s="114" t="s">
        <v>95</v>
      </c>
      <c r="D121" s="115" t="s">
        <v>56</v>
      </c>
      <c r="E121" s="115" t="s">
        <v>52</v>
      </c>
      <c r="F121" s="115" t="s">
        <v>53</v>
      </c>
      <c r="G121" s="115" t="s">
        <v>96</v>
      </c>
      <c r="H121" s="115" t="s">
        <v>97</v>
      </c>
      <c r="I121" s="115" t="s">
        <v>98</v>
      </c>
      <c r="J121" s="116" t="s">
        <v>81</v>
      </c>
      <c r="K121" s="117" t="s">
        <v>99</v>
      </c>
      <c r="L121" s="118"/>
      <c r="M121" s="58" t="s">
        <v>1</v>
      </c>
      <c r="N121" s="59" t="s">
        <v>35</v>
      </c>
      <c r="O121" s="59" t="s">
        <v>100</v>
      </c>
      <c r="P121" s="59" t="s">
        <v>101</v>
      </c>
      <c r="Q121" s="59" t="s">
        <v>102</v>
      </c>
      <c r="R121" s="59" t="s">
        <v>103</v>
      </c>
      <c r="S121" s="59" t="s">
        <v>104</v>
      </c>
      <c r="T121" s="60" t="s">
        <v>105</v>
      </c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</row>
    <row r="122" spans="1:65" s="2" customFormat="1" ht="22.9" customHeight="1">
      <c r="A122" s="28"/>
      <c r="B122" s="29"/>
      <c r="C122" s="65" t="s">
        <v>82</v>
      </c>
      <c r="D122" s="28"/>
      <c r="E122" s="28"/>
      <c r="F122" s="28"/>
      <c r="G122" s="28"/>
      <c r="H122" s="28"/>
      <c r="I122" s="28"/>
      <c r="J122" s="119">
        <f>BK122</f>
        <v>0</v>
      </c>
      <c r="K122" s="28"/>
      <c r="L122" s="29"/>
      <c r="M122" s="61"/>
      <c r="N122" s="52"/>
      <c r="O122" s="62"/>
      <c r="P122" s="120">
        <f>P123+P150</f>
        <v>753.60193378000008</v>
      </c>
      <c r="Q122" s="62"/>
      <c r="R122" s="120">
        <f>R123+R150</f>
        <v>19.763132130000002</v>
      </c>
      <c r="S122" s="62"/>
      <c r="T122" s="121">
        <f>T123+T150</f>
        <v>9.5285159999999998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6" t="s">
        <v>70</v>
      </c>
      <c r="AU122" s="16" t="s">
        <v>83</v>
      </c>
      <c r="BK122" s="122">
        <f>BK123+BK150</f>
        <v>0</v>
      </c>
    </row>
    <row r="123" spans="1:65" s="12" customFormat="1" ht="25.9" customHeight="1">
      <c r="B123" s="123"/>
      <c r="D123" s="124" t="s">
        <v>70</v>
      </c>
      <c r="E123" s="125" t="s">
        <v>106</v>
      </c>
      <c r="F123" s="125" t="s">
        <v>107</v>
      </c>
      <c r="J123" s="126">
        <f>BK123</f>
        <v>0</v>
      </c>
      <c r="L123" s="123"/>
      <c r="M123" s="127"/>
      <c r="N123" s="128"/>
      <c r="O123" s="128"/>
      <c r="P123" s="129">
        <f>P124+P129+P148</f>
        <v>272.97084912000003</v>
      </c>
      <c r="Q123" s="128"/>
      <c r="R123" s="129">
        <f>R124+R129+R148</f>
        <v>15.73860511</v>
      </c>
      <c r="S123" s="128"/>
      <c r="T123" s="130">
        <f>T124+T129+T148</f>
        <v>4.3600200000000005</v>
      </c>
      <c r="AR123" s="124" t="s">
        <v>76</v>
      </c>
      <c r="AT123" s="131" t="s">
        <v>70</v>
      </c>
      <c r="AU123" s="131" t="s">
        <v>71</v>
      </c>
      <c r="AY123" s="124" t="s">
        <v>108</v>
      </c>
      <c r="BK123" s="132">
        <f>BK124+BK129+BK148</f>
        <v>0</v>
      </c>
    </row>
    <row r="124" spans="1:65" s="12" customFormat="1" ht="22.9" customHeight="1">
      <c r="B124" s="123"/>
      <c r="D124" s="124" t="s">
        <v>70</v>
      </c>
      <c r="E124" s="133" t="s">
        <v>109</v>
      </c>
      <c r="F124" s="133" t="s">
        <v>110</v>
      </c>
      <c r="J124" s="134">
        <f>BK124</f>
        <v>0</v>
      </c>
      <c r="L124" s="123"/>
      <c r="M124" s="127"/>
      <c r="N124" s="128"/>
      <c r="O124" s="128"/>
      <c r="P124" s="129">
        <f>SUM(P125:P128)</f>
        <v>122.92077816000001</v>
      </c>
      <c r="Q124" s="128"/>
      <c r="R124" s="129">
        <f>SUM(R125:R128)</f>
        <v>6.1859399100000001</v>
      </c>
      <c r="S124" s="128"/>
      <c r="T124" s="130">
        <f>SUM(T125:T128)</f>
        <v>0</v>
      </c>
      <c r="AR124" s="124" t="s">
        <v>76</v>
      </c>
      <c r="AT124" s="131" t="s">
        <v>70</v>
      </c>
      <c r="AU124" s="131" t="s">
        <v>76</v>
      </c>
      <c r="AY124" s="124" t="s">
        <v>108</v>
      </c>
      <c r="BK124" s="132">
        <f>SUM(BK125:BK128)</f>
        <v>0</v>
      </c>
    </row>
    <row r="125" spans="1:65" s="2" customFormat="1" ht="24" customHeight="1">
      <c r="A125" s="28"/>
      <c r="B125" s="135"/>
      <c r="C125" s="136" t="s">
        <v>76</v>
      </c>
      <c r="D125" s="136" t="s">
        <v>111</v>
      </c>
      <c r="E125" s="137" t="s">
        <v>112</v>
      </c>
      <c r="F125" s="138" t="s">
        <v>113</v>
      </c>
      <c r="G125" s="139" t="s">
        <v>114</v>
      </c>
      <c r="H125" s="140">
        <v>131.03100000000001</v>
      </c>
      <c r="I125" s="140"/>
      <c r="J125" s="140"/>
      <c r="K125" s="141"/>
      <c r="L125" s="29"/>
      <c r="M125" s="142" t="s">
        <v>1</v>
      </c>
      <c r="N125" s="143" t="s">
        <v>37</v>
      </c>
      <c r="O125" s="144">
        <v>0.42803999999999998</v>
      </c>
      <c r="P125" s="144">
        <f>O125*H125</f>
        <v>56.086509239999998</v>
      </c>
      <c r="Q125" s="144">
        <v>2.785E-2</v>
      </c>
      <c r="R125" s="144">
        <f>Q125*H125</f>
        <v>3.6492133500000001</v>
      </c>
      <c r="S125" s="144">
        <v>0</v>
      </c>
      <c r="T125" s="145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46" t="s">
        <v>115</v>
      </c>
      <c r="AT125" s="146" t="s">
        <v>111</v>
      </c>
      <c r="AU125" s="146" t="s">
        <v>116</v>
      </c>
      <c r="AY125" s="16" t="s">
        <v>108</v>
      </c>
      <c r="BE125" s="147">
        <f>IF(N125="základná",J125,0)</f>
        <v>0</v>
      </c>
      <c r="BF125" s="147">
        <f>IF(N125="znížená",J125,0)</f>
        <v>0</v>
      </c>
      <c r="BG125" s="147">
        <f>IF(N125="zákl. prenesená",J125,0)</f>
        <v>0</v>
      </c>
      <c r="BH125" s="147">
        <f>IF(N125="zníž. prenesená",J125,0)</f>
        <v>0</v>
      </c>
      <c r="BI125" s="147">
        <f>IF(N125="nulová",J125,0)</f>
        <v>0</v>
      </c>
      <c r="BJ125" s="16" t="s">
        <v>116</v>
      </c>
      <c r="BK125" s="148">
        <f>ROUND(I125*H125,3)</f>
        <v>0</v>
      </c>
      <c r="BL125" s="16" t="s">
        <v>115</v>
      </c>
      <c r="BM125" s="146" t="s">
        <v>117</v>
      </c>
    </row>
    <row r="126" spans="1:65" s="2" customFormat="1" ht="36" customHeight="1">
      <c r="A126" s="28"/>
      <c r="B126" s="135"/>
      <c r="C126" s="136" t="s">
        <v>116</v>
      </c>
      <c r="D126" s="136" t="s">
        <v>111</v>
      </c>
      <c r="E126" s="137" t="s">
        <v>118</v>
      </c>
      <c r="F126" s="138" t="s">
        <v>119</v>
      </c>
      <c r="G126" s="139" t="s">
        <v>114</v>
      </c>
      <c r="H126" s="140">
        <v>151.35599999999999</v>
      </c>
      <c r="I126" s="140"/>
      <c r="J126" s="140"/>
      <c r="K126" s="141"/>
      <c r="L126" s="29"/>
      <c r="M126" s="142" t="s">
        <v>1</v>
      </c>
      <c r="N126" s="143" t="s">
        <v>37</v>
      </c>
      <c r="O126" s="144">
        <v>5.2080000000000001E-2</v>
      </c>
      <c r="P126" s="144">
        <f>O126*H126</f>
        <v>7.8826204799999999</v>
      </c>
      <c r="Q126" s="144">
        <v>4.0000000000000002E-4</v>
      </c>
      <c r="R126" s="144">
        <f>Q126*H126</f>
        <v>6.0542400000000003E-2</v>
      </c>
      <c r="S126" s="144">
        <v>0</v>
      </c>
      <c r="T126" s="145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46" t="s">
        <v>115</v>
      </c>
      <c r="AT126" s="146" t="s">
        <v>111</v>
      </c>
      <c r="AU126" s="146" t="s">
        <v>116</v>
      </c>
      <c r="AY126" s="16" t="s">
        <v>108</v>
      </c>
      <c r="BE126" s="147">
        <f>IF(N126="základná",J126,0)</f>
        <v>0</v>
      </c>
      <c r="BF126" s="147">
        <f>IF(N126="znížená",J126,0)</f>
        <v>0</v>
      </c>
      <c r="BG126" s="147">
        <f>IF(N126="zákl. prenesená",J126,0)</f>
        <v>0</v>
      </c>
      <c r="BH126" s="147">
        <f>IF(N126="zníž. prenesená",J126,0)</f>
        <v>0</v>
      </c>
      <c r="BI126" s="147">
        <f>IF(N126="nulová",J126,0)</f>
        <v>0</v>
      </c>
      <c r="BJ126" s="16" t="s">
        <v>116</v>
      </c>
      <c r="BK126" s="148">
        <f>ROUND(I126*H126,3)</f>
        <v>0</v>
      </c>
      <c r="BL126" s="16" t="s">
        <v>115</v>
      </c>
      <c r="BM126" s="146" t="s">
        <v>120</v>
      </c>
    </row>
    <row r="127" spans="1:65" s="2" customFormat="1" ht="24" customHeight="1">
      <c r="A127" s="28"/>
      <c r="B127" s="135"/>
      <c r="C127" s="136" t="s">
        <v>121</v>
      </c>
      <c r="D127" s="136" t="s">
        <v>111</v>
      </c>
      <c r="E127" s="137" t="s">
        <v>122</v>
      </c>
      <c r="F127" s="138" t="s">
        <v>123</v>
      </c>
      <c r="G127" s="139" t="s">
        <v>114</v>
      </c>
      <c r="H127" s="140">
        <v>151.35599999999999</v>
      </c>
      <c r="I127" s="140"/>
      <c r="J127" s="140"/>
      <c r="K127" s="141"/>
      <c r="L127" s="29"/>
      <c r="M127" s="142" t="s">
        <v>1</v>
      </c>
      <c r="N127" s="143" t="s">
        <v>37</v>
      </c>
      <c r="O127" s="144">
        <v>0.27831</v>
      </c>
      <c r="P127" s="144">
        <f>O127*H127</f>
        <v>42.123888360000002</v>
      </c>
      <c r="Q127" s="144">
        <v>1.125E-2</v>
      </c>
      <c r="R127" s="144">
        <f>Q127*H127</f>
        <v>1.7027549999999998</v>
      </c>
      <c r="S127" s="144">
        <v>0</v>
      </c>
      <c r="T127" s="145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46" t="s">
        <v>115</v>
      </c>
      <c r="AT127" s="146" t="s">
        <v>111</v>
      </c>
      <c r="AU127" s="146" t="s">
        <v>116</v>
      </c>
      <c r="AY127" s="16" t="s">
        <v>108</v>
      </c>
      <c r="BE127" s="147">
        <f>IF(N127="základná",J127,0)</f>
        <v>0</v>
      </c>
      <c r="BF127" s="147">
        <f>IF(N127="znížená",J127,0)</f>
        <v>0</v>
      </c>
      <c r="BG127" s="147">
        <f>IF(N127="zákl. prenesená",J127,0)</f>
        <v>0</v>
      </c>
      <c r="BH127" s="147">
        <f>IF(N127="zníž. prenesená",J127,0)</f>
        <v>0</v>
      </c>
      <c r="BI127" s="147">
        <f>IF(N127="nulová",J127,0)</f>
        <v>0</v>
      </c>
      <c r="BJ127" s="16" t="s">
        <v>116</v>
      </c>
      <c r="BK127" s="148">
        <f>ROUND(I127*H127,3)</f>
        <v>0</v>
      </c>
      <c r="BL127" s="16" t="s">
        <v>115</v>
      </c>
      <c r="BM127" s="146" t="s">
        <v>124</v>
      </c>
    </row>
    <row r="128" spans="1:65" s="2" customFormat="1" ht="24" customHeight="1">
      <c r="A128" s="28"/>
      <c r="B128" s="135"/>
      <c r="C128" s="136" t="s">
        <v>115</v>
      </c>
      <c r="D128" s="136" t="s">
        <v>111</v>
      </c>
      <c r="E128" s="137" t="s">
        <v>125</v>
      </c>
      <c r="F128" s="138" t="s">
        <v>126</v>
      </c>
      <c r="G128" s="139" t="s">
        <v>114</v>
      </c>
      <c r="H128" s="140">
        <v>151.35599999999999</v>
      </c>
      <c r="I128" s="140"/>
      <c r="J128" s="140"/>
      <c r="K128" s="141"/>
      <c r="L128" s="29"/>
      <c r="M128" s="142" t="s">
        <v>1</v>
      </c>
      <c r="N128" s="143" t="s">
        <v>37</v>
      </c>
      <c r="O128" s="144">
        <v>0.11118</v>
      </c>
      <c r="P128" s="144">
        <f>O128*H128</f>
        <v>16.827760080000001</v>
      </c>
      <c r="Q128" s="144">
        <v>5.11E-3</v>
      </c>
      <c r="R128" s="144">
        <f>Q128*H128</f>
        <v>0.77342915999999995</v>
      </c>
      <c r="S128" s="144">
        <v>0</v>
      </c>
      <c r="T128" s="145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46" t="s">
        <v>115</v>
      </c>
      <c r="AT128" s="146" t="s">
        <v>111</v>
      </c>
      <c r="AU128" s="146" t="s">
        <v>116</v>
      </c>
      <c r="AY128" s="16" t="s">
        <v>108</v>
      </c>
      <c r="BE128" s="147">
        <f>IF(N128="základná",J128,0)</f>
        <v>0</v>
      </c>
      <c r="BF128" s="147">
        <f>IF(N128="znížená",J128,0)</f>
        <v>0</v>
      </c>
      <c r="BG128" s="147">
        <f>IF(N128="zákl. prenesená",J128,0)</f>
        <v>0</v>
      </c>
      <c r="BH128" s="147">
        <f>IF(N128="zníž. prenesená",J128,0)</f>
        <v>0</v>
      </c>
      <c r="BI128" s="147">
        <f>IF(N128="nulová",J128,0)</f>
        <v>0</v>
      </c>
      <c r="BJ128" s="16" t="s">
        <v>116</v>
      </c>
      <c r="BK128" s="148">
        <f>ROUND(I128*H128,3)</f>
        <v>0</v>
      </c>
      <c r="BL128" s="16" t="s">
        <v>115</v>
      </c>
      <c r="BM128" s="146" t="s">
        <v>127</v>
      </c>
    </row>
    <row r="129" spans="1:65" s="12" customFormat="1" ht="22.9" customHeight="1">
      <c r="B129" s="123"/>
      <c r="D129" s="124" t="s">
        <v>70</v>
      </c>
      <c r="E129" s="133" t="s">
        <v>128</v>
      </c>
      <c r="F129" s="133" t="s">
        <v>129</v>
      </c>
      <c r="J129" s="134"/>
      <c r="L129" s="123"/>
      <c r="M129" s="127"/>
      <c r="N129" s="128"/>
      <c r="O129" s="128"/>
      <c r="P129" s="129">
        <f>SUM(P130:P147)</f>
        <v>86.103201959999993</v>
      </c>
      <c r="Q129" s="128"/>
      <c r="R129" s="129">
        <f>SUM(R130:R147)</f>
        <v>9.5526651999999999</v>
      </c>
      <c r="S129" s="128"/>
      <c r="T129" s="130">
        <f>SUM(T130:T147)</f>
        <v>4.3600200000000005</v>
      </c>
      <c r="AR129" s="124" t="s">
        <v>76</v>
      </c>
      <c r="AT129" s="131" t="s">
        <v>70</v>
      </c>
      <c r="AU129" s="131" t="s">
        <v>76</v>
      </c>
      <c r="AY129" s="124" t="s">
        <v>108</v>
      </c>
      <c r="BK129" s="132">
        <f>SUM(BK130:BK147)</f>
        <v>0</v>
      </c>
    </row>
    <row r="130" spans="1:65" s="2" customFormat="1" ht="24" customHeight="1">
      <c r="A130" s="28"/>
      <c r="B130" s="135"/>
      <c r="C130" s="136" t="s">
        <v>130</v>
      </c>
      <c r="D130" s="136" t="s">
        <v>111</v>
      </c>
      <c r="E130" s="137" t="s">
        <v>131</v>
      </c>
      <c r="F130" s="138" t="s">
        <v>132</v>
      </c>
      <c r="G130" s="139" t="s">
        <v>114</v>
      </c>
      <c r="H130" s="140">
        <v>185.70500000000001</v>
      </c>
      <c r="I130" s="140"/>
      <c r="J130" s="140"/>
      <c r="K130" s="141"/>
      <c r="L130" s="29"/>
      <c r="M130" s="142" t="s">
        <v>1</v>
      </c>
      <c r="N130" s="143" t="s">
        <v>37</v>
      </c>
      <c r="O130" s="144">
        <v>0.13200000000000001</v>
      </c>
      <c r="P130" s="144">
        <f>O130*H130</f>
        <v>24.513060000000003</v>
      </c>
      <c r="Q130" s="144">
        <v>2.572E-2</v>
      </c>
      <c r="R130" s="144">
        <f>Q130*H130</f>
        <v>4.7763325999999999</v>
      </c>
      <c r="S130" s="144">
        <v>0</v>
      </c>
      <c r="T130" s="145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46" t="s">
        <v>115</v>
      </c>
      <c r="AT130" s="146" t="s">
        <v>111</v>
      </c>
      <c r="AU130" s="146" t="s">
        <v>116</v>
      </c>
      <c r="AY130" s="16" t="s">
        <v>108</v>
      </c>
      <c r="BE130" s="147">
        <f>IF(N130="základná",J130,0)</f>
        <v>0</v>
      </c>
      <c r="BF130" s="147">
        <f>IF(N130="znížená",J130,0)</f>
        <v>0</v>
      </c>
      <c r="BG130" s="147">
        <f>IF(N130="zákl. prenesená",J130,0)</f>
        <v>0</v>
      </c>
      <c r="BH130" s="147">
        <f>IF(N130="zníž. prenesená",J130,0)</f>
        <v>0</v>
      </c>
      <c r="BI130" s="147">
        <f>IF(N130="nulová",J130,0)</f>
        <v>0</v>
      </c>
      <c r="BJ130" s="16" t="s">
        <v>116</v>
      </c>
      <c r="BK130" s="148">
        <f>ROUND(I130*H130,3)</f>
        <v>0</v>
      </c>
      <c r="BL130" s="16" t="s">
        <v>115</v>
      </c>
      <c r="BM130" s="146" t="s">
        <v>133</v>
      </c>
    </row>
    <row r="131" spans="1:65" s="13" customFormat="1" ht="11.25">
      <c r="B131" s="149"/>
      <c r="D131" s="150" t="s">
        <v>134</v>
      </c>
      <c r="E131" s="151" t="s">
        <v>1</v>
      </c>
      <c r="F131" s="152" t="s">
        <v>135</v>
      </c>
      <c r="H131" s="153">
        <v>82.704999999999998</v>
      </c>
      <c r="L131" s="149"/>
      <c r="M131" s="154"/>
      <c r="N131" s="155"/>
      <c r="O131" s="155"/>
      <c r="P131" s="155"/>
      <c r="Q131" s="155"/>
      <c r="R131" s="155"/>
      <c r="S131" s="155"/>
      <c r="T131" s="156"/>
      <c r="AT131" s="151" t="s">
        <v>134</v>
      </c>
      <c r="AU131" s="151" t="s">
        <v>116</v>
      </c>
      <c r="AV131" s="13" t="s">
        <v>116</v>
      </c>
      <c r="AW131" s="13" t="s">
        <v>27</v>
      </c>
      <c r="AX131" s="13" t="s">
        <v>71</v>
      </c>
      <c r="AY131" s="151" t="s">
        <v>108</v>
      </c>
    </row>
    <row r="132" spans="1:65" s="13" customFormat="1" ht="11.25">
      <c r="B132" s="149"/>
      <c r="D132" s="150" t="s">
        <v>134</v>
      </c>
      <c r="E132" s="151" t="s">
        <v>1</v>
      </c>
      <c r="F132" s="152" t="s">
        <v>136</v>
      </c>
      <c r="H132" s="153">
        <v>103</v>
      </c>
      <c r="L132" s="149"/>
      <c r="M132" s="154"/>
      <c r="N132" s="155"/>
      <c r="O132" s="155"/>
      <c r="P132" s="155"/>
      <c r="Q132" s="155"/>
      <c r="R132" s="155"/>
      <c r="S132" s="155"/>
      <c r="T132" s="156"/>
      <c r="AT132" s="151" t="s">
        <v>134</v>
      </c>
      <c r="AU132" s="151" t="s">
        <v>116</v>
      </c>
      <c r="AV132" s="13" t="s">
        <v>116</v>
      </c>
      <c r="AW132" s="13" t="s">
        <v>27</v>
      </c>
      <c r="AX132" s="13" t="s">
        <v>71</v>
      </c>
      <c r="AY132" s="151" t="s">
        <v>108</v>
      </c>
    </row>
    <row r="133" spans="1:65" s="14" customFormat="1" ht="11.25">
      <c r="B133" s="157"/>
      <c r="D133" s="150" t="s">
        <v>134</v>
      </c>
      <c r="E133" s="158" t="s">
        <v>1</v>
      </c>
      <c r="F133" s="159" t="s">
        <v>137</v>
      </c>
      <c r="H133" s="160">
        <v>185.70499999999998</v>
      </c>
      <c r="L133" s="157"/>
      <c r="M133" s="161"/>
      <c r="N133" s="162"/>
      <c r="O133" s="162"/>
      <c r="P133" s="162"/>
      <c r="Q133" s="162"/>
      <c r="R133" s="162"/>
      <c r="S133" s="162"/>
      <c r="T133" s="163"/>
      <c r="AT133" s="158" t="s">
        <v>134</v>
      </c>
      <c r="AU133" s="158" t="s">
        <v>116</v>
      </c>
      <c r="AV133" s="14" t="s">
        <v>115</v>
      </c>
      <c r="AW133" s="14" t="s">
        <v>27</v>
      </c>
      <c r="AX133" s="14" t="s">
        <v>76</v>
      </c>
      <c r="AY133" s="158" t="s">
        <v>108</v>
      </c>
    </row>
    <row r="134" spans="1:65" s="2" customFormat="1" ht="36" customHeight="1">
      <c r="A134" s="28"/>
      <c r="B134" s="135"/>
      <c r="C134" s="136" t="s">
        <v>109</v>
      </c>
      <c r="D134" s="136" t="s">
        <v>111</v>
      </c>
      <c r="E134" s="137" t="s">
        <v>138</v>
      </c>
      <c r="F134" s="138" t="s">
        <v>139</v>
      </c>
      <c r="G134" s="139" t="s">
        <v>114</v>
      </c>
      <c r="H134" s="140">
        <v>185.70500000000001</v>
      </c>
      <c r="I134" s="140"/>
      <c r="J134" s="140"/>
      <c r="K134" s="141"/>
      <c r="L134" s="29"/>
      <c r="M134" s="142" t="s">
        <v>1</v>
      </c>
      <c r="N134" s="143" t="s">
        <v>37</v>
      </c>
      <c r="O134" s="144">
        <v>6.0000000000000001E-3</v>
      </c>
      <c r="P134" s="144">
        <f>O134*H134</f>
        <v>1.1142300000000001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46" t="s">
        <v>115</v>
      </c>
      <c r="AT134" s="146" t="s">
        <v>111</v>
      </c>
      <c r="AU134" s="146" t="s">
        <v>116</v>
      </c>
      <c r="AY134" s="16" t="s">
        <v>108</v>
      </c>
      <c r="BE134" s="147">
        <f>IF(N134="základná",J134,0)</f>
        <v>0</v>
      </c>
      <c r="BF134" s="147">
        <f>IF(N134="znížená",J134,0)</f>
        <v>0</v>
      </c>
      <c r="BG134" s="147">
        <f>IF(N134="zákl. prenesená",J134,0)</f>
        <v>0</v>
      </c>
      <c r="BH134" s="147">
        <f>IF(N134="zníž. prenesená",J134,0)</f>
        <v>0</v>
      </c>
      <c r="BI134" s="147">
        <f>IF(N134="nulová",J134,0)</f>
        <v>0</v>
      </c>
      <c r="BJ134" s="16" t="s">
        <v>116</v>
      </c>
      <c r="BK134" s="148">
        <f>ROUND(I134*H134,3)</f>
        <v>0</v>
      </c>
      <c r="BL134" s="16" t="s">
        <v>115</v>
      </c>
      <c r="BM134" s="146" t="s">
        <v>140</v>
      </c>
    </row>
    <row r="135" spans="1:65" s="2" customFormat="1" ht="24" customHeight="1">
      <c r="A135" s="28"/>
      <c r="B135" s="135"/>
      <c r="C135" s="136" t="s">
        <v>141</v>
      </c>
      <c r="D135" s="136" t="s">
        <v>111</v>
      </c>
      <c r="E135" s="137" t="s">
        <v>142</v>
      </c>
      <c r="F135" s="138" t="s">
        <v>143</v>
      </c>
      <c r="G135" s="139" t="s">
        <v>114</v>
      </c>
      <c r="H135" s="140">
        <v>185.70500000000001</v>
      </c>
      <c r="I135" s="140"/>
      <c r="J135" s="140"/>
      <c r="K135" s="141"/>
      <c r="L135" s="29"/>
      <c r="M135" s="142" t="s">
        <v>1</v>
      </c>
      <c r="N135" s="143" t="s">
        <v>37</v>
      </c>
      <c r="O135" s="144">
        <v>0.104</v>
      </c>
      <c r="P135" s="144">
        <f>O135*H135</f>
        <v>19.313320000000001</v>
      </c>
      <c r="Q135" s="144">
        <v>2.572E-2</v>
      </c>
      <c r="R135" s="144">
        <f>Q135*H135</f>
        <v>4.7763325999999999</v>
      </c>
      <c r="S135" s="144">
        <v>0</v>
      </c>
      <c r="T135" s="145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46" t="s">
        <v>115</v>
      </c>
      <c r="AT135" s="146" t="s">
        <v>111</v>
      </c>
      <c r="AU135" s="146" t="s">
        <v>116</v>
      </c>
      <c r="AY135" s="16" t="s">
        <v>108</v>
      </c>
      <c r="BE135" s="147">
        <f>IF(N135="základná",J135,0)</f>
        <v>0</v>
      </c>
      <c r="BF135" s="147">
        <f>IF(N135="znížená",J135,0)</f>
        <v>0</v>
      </c>
      <c r="BG135" s="147">
        <f>IF(N135="zákl. prenesená",J135,0)</f>
        <v>0</v>
      </c>
      <c r="BH135" s="147">
        <f>IF(N135="zníž. prenesená",J135,0)</f>
        <v>0</v>
      </c>
      <c r="BI135" s="147">
        <f>IF(N135="nulová",J135,0)</f>
        <v>0</v>
      </c>
      <c r="BJ135" s="16" t="s">
        <v>116</v>
      </c>
      <c r="BK135" s="148">
        <f>ROUND(I135*H135,3)</f>
        <v>0</v>
      </c>
      <c r="BL135" s="16" t="s">
        <v>115</v>
      </c>
      <c r="BM135" s="146" t="s">
        <v>144</v>
      </c>
    </row>
    <row r="136" spans="1:65" s="2" customFormat="1" ht="24" customHeight="1">
      <c r="A136" s="28"/>
      <c r="B136" s="135"/>
      <c r="C136" s="136" t="s">
        <v>145</v>
      </c>
      <c r="D136" s="136" t="s">
        <v>111</v>
      </c>
      <c r="E136" s="137" t="s">
        <v>146</v>
      </c>
      <c r="F136" s="138" t="s">
        <v>147</v>
      </c>
      <c r="G136" s="139" t="s">
        <v>114</v>
      </c>
      <c r="H136" s="140">
        <v>8.16</v>
      </c>
      <c r="I136" s="140"/>
      <c r="J136" s="140"/>
      <c r="K136" s="141"/>
      <c r="L136" s="29"/>
      <c r="M136" s="142" t="s">
        <v>1</v>
      </c>
      <c r="N136" s="143" t="s">
        <v>37</v>
      </c>
      <c r="O136" s="144">
        <v>0.56000000000000005</v>
      </c>
      <c r="P136" s="144">
        <f>O136*H136</f>
        <v>4.5696000000000003</v>
      </c>
      <c r="Q136" s="144">
        <v>0</v>
      </c>
      <c r="R136" s="144">
        <f>Q136*H136</f>
        <v>0</v>
      </c>
      <c r="S136" s="144">
        <v>6.2E-2</v>
      </c>
      <c r="T136" s="145">
        <f>S136*H136</f>
        <v>0.50592000000000004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46" t="s">
        <v>148</v>
      </c>
      <c r="AT136" s="146" t="s">
        <v>111</v>
      </c>
      <c r="AU136" s="146" t="s">
        <v>116</v>
      </c>
      <c r="AY136" s="16" t="s">
        <v>108</v>
      </c>
      <c r="BE136" s="147">
        <f>IF(N136="základná",J136,0)</f>
        <v>0</v>
      </c>
      <c r="BF136" s="147">
        <f>IF(N136="znížená",J136,0)</f>
        <v>0</v>
      </c>
      <c r="BG136" s="147">
        <f>IF(N136="zákl. prenesená",J136,0)</f>
        <v>0</v>
      </c>
      <c r="BH136" s="147">
        <f>IF(N136="zníž. prenesená",J136,0)</f>
        <v>0</v>
      </c>
      <c r="BI136" s="147">
        <f>IF(N136="nulová",J136,0)</f>
        <v>0</v>
      </c>
      <c r="BJ136" s="16" t="s">
        <v>116</v>
      </c>
      <c r="BK136" s="148">
        <f>ROUND(I136*H136,3)</f>
        <v>0</v>
      </c>
      <c r="BL136" s="16" t="s">
        <v>148</v>
      </c>
      <c r="BM136" s="146" t="s">
        <v>149</v>
      </c>
    </row>
    <row r="137" spans="1:65" s="13" customFormat="1" ht="11.25">
      <c r="B137" s="149"/>
      <c r="D137" s="150" t="s">
        <v>134</v>
      </c>
      <c r="E137" s="151" t="s">
        <v>1</v>
      </c>
      <c r="F137" s="152" t="s">
        <v>150</v>
      </c>
      <c r="H137" s="153">
        <v>8.16</v>
      </c>
      <c r="L137" s="149"/>
      <c r="M137" s="154"/>
      <c r="N137" s="155"/>
      <c r="O137" s="155"/>
      <c r="P137" s="155"/>
      <c r="Q137" s="155"/>
      <c r="R137" s="155"/>
      <c r="S137" s="155"/>
      <c r="T137" s="156"/>
      <c r="AT137" s="151" t="s">
        <v>134</v>
      </c>
      <c r="AU137" s="151" t="s">
        <v>116</v>
      </c>
      <c r="AV137" s="13" t="s">
        <v>116</v>
      </c>
      <c r="AW137" s="13" t="s">
        <v>27</v>
      </c>
      <c r="AX137" s="13" t="s">
        <v>76</v>
      </c>
      <c r="AY137" s="151" t="s">
        <v>108</v>
      </c>
    </row>
    <row r="138" spans="1:65" s="2" customFormat="1" ht="24" customHeight="1">
      <c r="A138" s="28"/>
      <c r="B138" s="135"/>
      <c r="C138" s="136" t="s">
        <v>128</v>
      </c>
      <c r="D138" s="136" t="s">
        <v>111</v>
      </c>
      <c r="E138" s="137" t="s">
        <v>151</v>
      </c>
      <c r="F138" s="138" t="s">
        <v>152</v>
      </c>
      <c r="G138" s="139" t="s">
        <v>114</v>
      </c>
      <c r="H138" s="140">
        <v>3.2</v>
      </c>
      <c r="I138" s="140"/>
      <c r="J138" s="140"/>
      <c r="K138" s="141"/>
      <c r="L138" s="29"/>
      <c r="M138" s="142" t="s">
        <v>1</v>
      </c>
      <c r="N138" s="143" t="s">
        <v>37</v>
      </c>
      <c r="O138" s="144">
        <v>1.2</v>
      </c>
      <c r="P138" s="144">
        <f>O138*H138</f>
        <v>3.84</v>
      </c>
      <c r="Q138" s="144">
        <v>0</v>
      </c>
      <c r="R138" s="144">
        <f>Q138*H138</f>
        <v>0</v>
      </c>
      <c r="S138" s="144">
        <v>8.7999999999999995E-2</v>
      </c>
      <c r="T138" s="145">
        <f>S138*H138</f>
        <v>0.28160000000000002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46" t="s">
        <v>115</v>
      </c>
      <c r="AT138" s="146" t="s">
        <v>111</v>
      </c>
      <c r="AU138" s="146" t="s">
        <v>116</v>
      </c>
      <c r="AY138" s="16" t="s">
        <v>108</v>
      </c>
      <c r="BE138" s="147">
        <f>IF(N138="základná",J138,0)</f>
        <v>0</v>
      </c>
      <c r="BF138" s="147">
        <f>IF(N138="znížená",J138,0)</f>
        <v>0</v>
      </c>
      <c r="BG138" s="147">
        <f>IF(N138="zákl. prenesená",J138,0)</f>
        <v>0</v>
      </c>
      <c r="BH138" s="147">
        <f>IF(N138="zníž. prenesená",J138,0)</f>
        <v>0</v>
      </c>
      <c r="BI138" s="147">
        <f>IF(N138="nulová",J138,0)</f>
        <v>0</v>
      </c>
      <c r="BJ138" s="16" t="s">
        <v>116</v>
      </c>
      <c r="BK138" s="148">
        <f>ROUND(I138*H138,3)</f>
        <v>0</v>
      </c>
      <c r="BL138" s="16" t="s">
        <v>115</v>
      </c>
      <c r="BM138" s="146" t="s">
        <v>153</v>
      </c>
    </row>
    <row r="139" spans="1:65" s="13" customFormat="1" ht="11.25">
      <c r="B139" s="149"/>
      <c r="D139" s="150" t="s">
        <v>134</v>
      </c>
      <c r="E139" s="151" t="s">
        <v>1</v>
      </c>
      <c r="F139" s="152" t="s">
        <v>154</v>
      </c>
      <c r="H139" s="153">
        <v>3.2</v>
      </c>
      <c r="L139" s="149"/>
      <c r="M139" s="154"/>
      <c r="N139" s="155"/>
      <c r="O139" s="155"/>
      <c r="P139" s="155"/>
      <c r="Q139" s="155"/>
      <c r="R139" s="155"/>
      <c r="S139" s="155"/>
      <c r="T139" s="156"/>
      <c r="AT139" s="151" t="s">
        <v>134</v>
      </c>
      <c r="AU139" s="151" t="s">
        <v>116</v>
      </c>
      <c r="AV139" s="13" t="s">
        <v>116</v>
      </c>
      <c r="AW139" s="13" t="s">
        <v>27</v>
      </c>
      <c r="AX139" s="13" t="s">
        <v>76</v>
      </c>
      <c r="AY139" s="151" t="s">
        <v>108</v>
      </c>
    </row>
    <row r="140" spans="1:65" s="2" customFormat="1" ht="24" customHeight="1">
      <c r="A140" s="28"/>
      <c r="B140" s="135"/>
      <c r="C140" s="136" t="s">
        <v>155</v>
      </c>
      <c r="D140" s="136" t="s">
        <v>111</v>
      </c>
      <c r="E140" s="137" t="s">
        <v>156</v>
      </c>
      <c r="F140" s="138" t="s">
        <v>157</v>
      </c>
      <c r="G140" s="139" t="s">
        <v>114</v>
      </c>
      <c r="H140" s="140">
        <v>8.14</v>
      </c>
      <c r="I140" s="140"/>
      <c r="J140" s="140"/>
      <c r="K140" s="141"/>
      <c r="L140" s="29"/>
      <c r="M140" s="142" t="s">
        <v>1</v>
      </c>
      <c r="N140" s="143" t="s">
        <v>37</v>
      </c>
      <c r="O140" s="144">
        <v>0.8</v>
      </c>
      <c r="P140" s="144">
        <f>O140*H140</f>
        <v>6.5120000000000005</v>
      </c>
      <c r="Q140" s="144">
        <v>0</v>
      </c>
      <c r="R140" s="144">
        <f>Q140*H140</f>
        <v>0</v>
      </c>
      <c r="S140" s="144">
        <v>6.7000000000000004E-2</v>
      </c>
      <c r="T140" s="145">
        <f>S140*H140</f>
        <v>0.54538000000000009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46" t="s">
        <v>115</v>
      </c>
      <c r="AT140" s="146" t="s">
        <v>111</v>
      </c>
      <c r="AU140" s="146" t="s">
        <v>116</v>
      </c>
      <c r="AY140" s="16" t="s">
        <v>108</v>
      </c>
      <c r="BE140" s="147">
        <f>IF(N140="základná",J140,0)</f>
        <v>0</v>
      </c>
      <c r="BF140" s="147">
        <f>IF(N140="znížená",J140,0)</f>
        <v>0</v>
      </c>
      <c r="BG140" s="147">
        <f>IF(N140="zákl. prenesená",J140,0)</f>
        <v>0</v>
      </c>
      <c r="BH140" s="147">
        <f>IF(N140="zníž. prenesená",J140,0)</f>
        <v>0</v>
      </c>
      <c r="BI140" s="147">
        <f>IF(N140="nulová",J140,0)</f>
        <v>0</v>
      </c>
      <c r="BJ140" s="16" t="s">
        <v>116</v>
      </c>
      <c r="BK140" s="148">
        <f>ROUND(I140*H140,3)</f>
        <v>0</v>
      </c>
      <c r="BL140" s="16" t="s">
        <v>115</v>
      </c>
      <c r="BM140" s="146" t="s">
        <v>158</v>
      </c>
    </row>
    <row r="141" spans="1:65" s="13" customFormat="1" ht="11.25">
      <c r="B141" s="149"/>
      <c r="D141" s="150" t="s">
        <v>134</v>
      </c>
      <c r="E141" s="151" t="s">
        <v>1</v>
      </c>
      <c r="F141" s="152" t="s">
        <v>159</v>
      </c>
      <c r="H141" s="153">
        <v>8.14</v>
      </c>
      <c r="L141" s="149"/>
      <c r="M141" s="154"/>
      <c r="N141" s="155"/>
      <c r="O141" s="155"/>
      <c r="P141" s="155"/>
      <c r="Q141" s="155"/>
      <c r="R141" s="155"/>
      <c r="S141" s="155"/>
      <c r="T141" s="156"/>
      <c r="AT141" s="151" t="s">
        <v>134</v>
      </c>
      <c r="AU141" s="151" t="s">
        <v>116</v>
      </c>
      <c r="AV141" s="13" t="s">
        <v>116</v>
      </c>
      <c r="AW141" s="13" t="s">
        <v>27</v>
      </c>
      <c r="AX141" s="13" t="s">
        <v>76</v>
      </c>
      <c r="AY141" s="151" t="s">
        <v>108</v>
      </c>
    </row>
    <row r="142" spans="1:65" s="2" customFormat="1" ht="24" customHeight="1">
      <c r="A142" s="28"/>
      <c r="B142" s="135"/>
      <c r="C142" s="136" t="s">
        <v>160</v>
      </c>
      <c r="D142" s="136" t="s">
        <v>111</v>
      </c>
      <c r="E142" s="137" t="s">
        <v>161</v>
      </c>
      <c r="F142" s="138" t="s">
        <v>162</v>
      </c>
      <c r="G142" s="139" t="s">
        <v>114</v>
      </c>
      <c r="H142" s="140">
        <v>151.35599999999999</v>
      </c>
      <c r="I142" s="140"/>
      <c r="J142" s="140"/>
      <c r="K142" s="141"/>
      <c r="L142" s="29"/>
      <c r="M142" s="142" t="s">
        <v>1</v>
      </c>
      <c r="N142" s="143" t="s">
        <v>37</v>
      </c>
      <c r="O142" s="144">
        <v>0.12691</v>
      </c>
      <c r="P142" s="144">
        <f>O142*H142</f>
        <v>19.208589959999998</v>
      </c>
      <c r="Q142" s="144">
        <v>0</v>
      </c>
      <c r="R142" s="144">
        <f>Q142*H142</f>
        <v>0</v>
      </c>
      <c r="S142" s="144">
        <v>0.02</v>
      </c>
      <c r="T142" s="145">
        <f>S142*H142</f>
        <v>3.02712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46" t="s">
        <v>115</v>
      </c>
      <c r="AT142" s="146" t="s">
        <v>111</v>
      </c>
      <c r="AU142" s="146" t="s">
        <v>116</v>
      </c>
      <c r="AY142" s="16" t="s">
        <v>108</v>
      </c>
      <c r="BE142" s="147">
        <f>IF(N142="základná",J142,0)</f>
        <v>0</v>
      </c>
      <c r="BF142" s="147">
        <f>IF(N142="znížená",J142,0)</f>
        <v>0</v>
      </c>
      <c r="BG142" s="147">
        <f>IF(N142="zákl. prenesená",J142,0)</f>
        <v>0</v>
      </c>
      <c r="BH142" s="147">
        <f>IF(N142="zníž. prenesená",J142,0)</f>
        <v>0</v>
      </c>
      <c r="BI142" s="147">
        <f>IF(N142="nulová",J142,0)</f>
        <v>0</v>
      </c>
      <c r="BJ142" s="16" t="s">
        <v>116</v>
      </c>
      <c r="BK142" s="148">
        <f>ROUND(I142*H142,3)</f>
        <v>0</v>
      </c>
      <c r="BL142" s="16" t="s">
        <v>115</v>
      </c>
      <c r="BM142" s="146" t="s">
        <v>163</v>
      </c>
    </row>
    <row r="143" spans="1:65" s="13" customFormat="1" ht="11.25">
      <c r="B143" s="149"/>
      <c r="D143" s="150" t="s">
        <v>134</v>
      </c>
      <c r="E143" s="151" t="s">
        <v>1</v>
      </c>
      <c r="F143" s="152" t="s">
        <v>164</v>
      </c>
      <c r="H143" s="153">
        <v>151.35599999999999</v>
      </c>
      <c r="L143" s="149"/>
      <c r="M143" s="154"/>
      <c r="N143" s="155"/>
      <c r="O143" s="155"/>
      <c r="P143" s="155"/>
      <c r="Q143" s="155"/>
      <c r="R143" s="155"/>
      <c r="S143" s="155"/>
      <c r="T143" s="156"/>
      <c r="AT143" s="151" t="s">
        <v>134</v>
      </c>
      <c r="AU143" s="151" t="s">
        <v>116</v>
      </c>
      <c r="AV143" s="13" t="s">
        <v>116</v>
      </c>
      <c r="AW143" s="13" t="s">
        <v>27</v>
      </c>
      <c r="AX143" s="13" t="s">
        <v>76</v>
      </c>
      <c r="AY143" s="151" t="s">
        <v>108</v>
      </c>
    </row>
    <row r="144" spans="1:65" s="2" customFormat="1" ht="16.5" customHeight="1">
      <c r="A144" s="28"/>
      <c r="B144" s="135"/>
      <c r="C144" s="136" t="s">
        <v>165</v>
      </c>
      <c r="D144" s="136" t="s">
        <v>111</v>
      </c>
      <c r="E144" s="137" t="s">
        <v>166</v>
      </c>
      <c r="F144" s="138" t="s">
        <v>167</v>
      </c>
      <c r="G144" s="139" t="s">
        <v>168</v>
      </c>
      <c r="H144" s="140">
        <v>9.5289999999999999</v>
      </c>
      <c r="I144" s="140"/>
      <c r="J144" s="140"/>
      <c r="K144" s="141"/>
      <c r="L144" s="29"/>
      <c r="M144" s="142" t="s">
        <v>1</v>
      </c>
      <c r="N144" s="143" t="s">
        <v>37</v>
      </c>
      <c r="O144" s="144">
        <v>0.59799999999999998</v>
      </c>
      <c r="P144" s="144">
        <f>O144*H144</f>
        <v>5.6983419999999994</v>
      </c>
      <c r="Q144" s="144">
        <v>0</v>
      </c>
      <c r="R144" s="144">
        <f>Q144*H144</f>
        <v>0</v>
      </c>
      <c r="S144" s="144">
        <v>0</v>
      </c>
      <c r="T144" s="145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46" t="s">
        <v>115</v>
      </c>
      <c r="AT144" s="146" t="s">
        <v>111</v>
      </c>
      <c r="AU144" s="146" t="s">
        <v>116</v>
      </c>
      <c r="AY144" s="16" t="s">
        <v>108</v>
      </c>
      <c r="BE144" s="147">
        <f>IF(N144="základná",J144,0)</f>
        <v>0</v>
      </c>
      <c r="BF144" s="147">
        <f>IF(N144="znížená",J144,0)</f>
        <v>0</v>
      </c>
      <c r="BG144" s="147">
        <f>IF(N144="zákl. prenesená",J144,0)</f>
        <v>0</v>
      </c>
      <c r="BH144" s="147">
        <f>IF(N144="zníž. prenesená",J144,0)</f>
        <v>0</v>
      </c>
      <c r="BI144" s="147">
        <f>IF(N144="nulová",J144,0)</f>
        <v>0</v>
      </c>
      <c r="BJ144" s="16" t="s">
        <v>116</v>
      </c>
      <c r="BK144" s="148">
        <f>ROUND(I144*H144,3)</f>
        <v>0</v>
      </c>
      <c r="BL144" s="16" t="s">
        <v>115</v>
      </c>
      <c r="BM144" s="146" t="s">
        <v>169</v>
      </c>
    </row>
    <row r="145" spans="1:65" s="2" customFormat="1" ht="24" customHeight="1">
      <c r="A145" s="28"/>
      <c r="B145" s="135"/>
      <c r="C145" s="136" t="s">
        <v>170</v>
      </c>
      <c r="D145" s="136" t="s">
        <v>111</v>
      </c>
      <c r="E145" s="137" t="s">
        <v>171</v>
      </c>
      <c r="F145" s="138" t="s">
        <v>172</v>
      </c>
      <c r="G145" s="139" t="s">
        <v>168</v>
      </c>
      <c r="H145" s="140">
        <v>190.58</v>
      </c>
      <c r="I145" s="140"/>
      <c r="J145" s="140"/>
      <c r="K145" s="141"/>
      <c r="L145" s="29"/>
      <c r="M145" s="142" t="s">
        <v>1</v>
      </c>
      <c r="N145" s="143" t="s">
        <v>37</v>
      </c>
      <c r="O145" s="144">
        <v>7.0000000000000001E-3</v>
      </c>
      <c r="P145" s="144">
        <f>O145*H145</f>
        <v>1.33406</v>
      </c>
      <c r="Q145" s="144">
        <v>0</v>
      </c>
      <c r="R145" s="144">
        <f>Q145*H145</f>
        <v>0</v>
      </c>
      <c r="S145" s="144">
        <v>0</v>
      </c>
      <c r="T145" s="145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46" t="s">
        <v>115</v>
      </c>
      <c r="AT145" s="146" t="s">
        <v>111</v>
      </c>
      <c r="AU145" s="146" t="s">
        <v>116</v>
      </c>
      <c r="AY145" s="16" t="s">
        <v>108</v>
      </c>
      <c r="BE145" s="147">
        <f>IF(N145="základná",J145,0)</f>
        <v>0</v>
      </c>
      <c r="BF145" s="147">
        <f>IF(N145="znížená",J145,0)</f>
        <v>0</v>
      </c>
      <c r="BG145" s="147">
        <f>IF(N145="zákl. prenesená",J145,0)</f>
        <v>0</v>
      </c>
      <c r="BH145" s="147">
        <f>IF(N145="zníž. prenesená",J145,0)</f>
        <v>0</v>
      </c>
      <c r="BI145" s="147">
        <f>IF(N145="nulová",J145,0)</f>
        <v>0</v>
      </c>
      <c r="BJ145" s="16" t="s">
        <v>116</v>
      </c>
      <c r="BK145" s="148">
        <f>ROUND(I145*H145,3)</f>
        <v>0</v>
      </c>
      <c r="BL145" s="16" t="s">
        <v>115</v>
      </c>
      <c r="BM145" s="146" t="s">
        <v>173</v>
      </c>
    </row>
    <row r="146" spans="1:65" s="13" customFormat="1" ht="11.25">
      <c r="B146" s="149"/>
      <c r="D146" s="150" t="s">
        <v>134</v>
      </c>
      <c r="F146" s="152" t="s">
        <v>174</v>
      </c>
      <c r="H146" s="153">
        <v>190.58</v>
      </c>
      <c r="L146" s="149"/>
      <c r="M146" s="154"/>
      <c r="N146" s="155"/>
      <c r="O146" s="155"/>
      <c r="P146" s="155"/>
      <c r="Q146" s="155"/>
      <c r="R146" s="155"/>
      <c r="S146" s="155"/>
      <c r="T146" s="156"/>
      <c r="AT146" s="151" t="s">
        <v>134</v>
      </c>
      <c r="AU146" s="151" t="s">
        <v>116</v>
      </c>
      <c r="AV146" s="13" t="s">
        <v>116</v>
      </c>
      <c r="AW146" s="13" t="s">
        <v>3</v>
      </c>
      <c r="AX146" s="13" t="s">
        <v>76</v>
      </c>
      <c r="AY146" s="151" t="s">
        <v>108</v>
      </c>
    </row>
    <row r="147" spans="1:65" s="2" customFormat="1" ht="24" customHeight="1">
      <c r="A147" s="28"/>
      <c r="B147" s="135"/>
      <c r="C147" s="136" t="s">
        <v>175</v>
      </c>
      <c r="D147" s="136" t="s">
        <v>111</v>
      </c>
      <c r="E147" s="137" t="s">
        <v>176</v>
      </c>
      <c r="F147" s="138" t="s">
        <v>177</v>
      </c>
      <c r="G147" s="139" t="s">
        <v>168</v>
      </c>
      <c r="H147" s="140">
        <v>9.5289999999999999</v>
      </c>
      <c r="I147" s="140"/>
      <c r="J147" s="140"/>
      <c r="K147" s="141"/>
      <c r="L147" s="29"/>
      <c r="M147" s="142" t="s">
        <v>1</v>
      </c>
      <c r="N147" s="143" t="s">
        <v>37</v>
      </c>
      <c r="O147" s="144">
        <v>0</v>
      </c>
      <c r="P147" s="144">
        <f>O147*H147</f>
        <v>0</v>
      </c>
      <c r="Q147" s="144">
        <v>0</v>
      </c>
      <c r="R147" s="144">
        <f>Q147*H147</f>
        <v>0</v>
      </c>
      <c r="S147" s="144">
        <v>0</v>
      </c>
      <c r="T147" s="145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46" t="s">
        <v>115</v>
      </c>
      <c r="AT147" s="146" t="s">
        <v>111</v>
      </c>
      <c r="AU147" s="146" t="s">
        <v>116</v>
      </c>
      <c r="AY147" s="16" t="s">
        <v>108</v>
      </c>
      <c r="BE147" s="147">
        <f>IF(N147="základná",J147,0)</f>
        <v>0</v>
      </c>
      <c r="BF147" s="147">
        <f>IF(N147="znížená",J147,0)</f>
        <v>0</v>
      </c>
      <c r="BG147" s="147">
        <f>IF(N147="zákl. prenesená",J147,0)</f>
        <v>0</v>
      </c>
      <c r="BH147" s="147">
        <f>IF(N147="zníž. prenesená",J147,0)</f>
        <v>0</v>
      </c>
      <c r="BI147" s="147">
        <f>IF(N147="nulová",J147,0)</f>
        <v>0</v>
      </c>
      <c r="BJ147" s="16" t="s">
        <v>116</v>
      </c>
      <c r="BK147" s="148">
        <f>ROUND(I147*H147,3)</f>
        <v>0</v>
      </c>
      <c r="BL147" s="16" t="s">
        <v>115</v>
      </c>
      <c r="BM147" s="146" t="s">
        <v>178</v>
      </c>
    </row>
    <row r="148" spans="1:65" s="12" customFormat="1" ht="22.9" customHeight="1">
      <c r="B148" s="123"/>
      <c r="D148" s="124" t="s">
        <v>70</v>
      </c>
      <c r="E148" s="133" t="s">
        <v>179</v>
      </c>
      <c r="F148" s="133" t="s">
        <v>180</v>
      </c>
      <c r="J148" s="134"/>
      <c r="L148" s="123"/>
      <c r="M148" s="127"/>
      <c r="N148" s="128"/>
      <c r="O148" s="128"/>
      <c r="P148" s="129">
        <f>P149</f>
        <v>63.946869000000007</v>
      </c>
      <c r="Q148" s="128"/>
      <c r="R148" s="129">
        <f>R149</f>
        <v>0</v>
      </c>
      <c r="S148" s="128"/>
      <c r="T148" s="130">
        <f>T149</f>
        <v>0</v>
      </c>
      <c r="AR148" s="124" t="s">
        <v>76</v>
      </c>
      <c r="AT148" s="131" t="s">
        <v>70</v>
      </c>
      <c r="AU148" s="131" t="s">
        <v>76</v>
      </c>
      <c r="AY148" s="124" t="s">
        <v>108</v>
      </c>
      <c r="BK148" s="132">
        <f>BK149</f>
        <v>0</v>
      </c>
    </row>
    <row r="149" spans="1:65" s="2" customFormat="1" ht="24" customHeight="1">
      <c r="A149" s="28"/>
      <c r="B149" s="135"/>
      <c r="C149" s="136" t="s">
        <v>181</v>
      </c>
      <c r="D149" s="136" t="s">
        <v>111</v>
      </c>
      <c r="E149" s="137" t="s">
        <v>182</v>
      </c>
      <c r="F149" s="138" t="s">
        <v>183</v>
      </c>
      <c r="G149" s="139" t="s">
        <v>168</v>
      </c>
      <c r="H149" s="140">
        <v>25.963000000000001</v>
      </c>
      <c r="I149" s="140"/>
      <c r="J149" s="140"/>
      <c r="K149" s="141"/>
      <c r="L149" s="29"/>
      <c r="M149" s="142" t="s">
        <v>1</v>
      </c>
      <c r="N149" s="143" t="s">
        <v>37</v>
      </c>
      <c r="O149" s="144">
        <v>2.4630000000000001</v>
      </c>
      <c r="P149" s="144">
        <f>O149*H149</f>
        <v>63.946869000000007</v>
      </c>
      <c r="Q149" s="144">
        <v>0</v>
      </c>
      <c r="R149" s="144">
        <f>Q149*H149</f>
        <v>0</v>
      </c>
      <c r="S149" s="144">
        <v>0</v>
      </c>
      <c r="T149" s="145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46" t="s">
        <v>115</v>
      </c>
      <c r="AT149" s="146" t="s">
        <v>111</v>
      </c>
      <c r="AU149" s="146" t="s">
        <v>116</v>
      </c>
      <c r="AY149" s="16" t="s">
        <v>108</v>
      </c>
      <c r="BE149" s="147">
        <f>IF(N149="základná",J149,0)</f>
        <v>0</v>
      </c>
      <c r="BF149" s="147">
        <f>IF(N149="znížená",J149,0)</f>
        <v>0</v>
      </c>
      <c r="BG149" s="147">
        <f>IF(N149="zákl. prenesená",J149,0)</f>
        <v>0</v>
      </c>
      <c r="BH149" s="147">
        <f>IF(N149="zníž. prenesená",J149,0)</f>
        <v>0</v>
      </c>
      <c r="BI149" s="147">
        <f>IF(N149="nulová",J149,0)</f>
        <v>0</v>
      </c>
      <c r="BJ149" s="16" t="s">
        <v>116</v>
      </c>
      <c r="BK149" s="148">
        <f>ROUND(I149*H149,3)</f>
        <v>0</v>
      </c>
      <c r="BL149" s="16" t="s">
        <v>115</v>
      </c>
      <c r="BM149" s="146" t="s">
        <v>184</v>
      </c>
    </row>
    <row r="150" spans="1:65" s="12" customFormat="1" ht="25.9" customHeight="1">
      <c r="B150" s="123"/>
      <c r="D150" s="124" t="s">
        <v>70</v>
      </c>
      <c r="E150" s="125" t="s">
        <v>185</v>
      </c>
      <c r="F150" s="125" t="s">
        <v>186</v>
      </c>
      <c r="J150" s="126"/>
      <c r="L150" s="123"/>
      <c r="M150" s="127"/>
      <c r="N150" s="128"/>
      <c r="O150" s="128"/>
      <c r="P150" s="129">
        <f>P151+P170+P189+P196+P206</f>
        <v>480.63108466000006</v>
      </c>
      <c r="Q150" s="128"/>
      <c r="R150" s="129">
        <f>R151+R170+R189+R196+R206</f>
        <v>4.0245270200000007</v>
      </c>
      <c r="S150" s="128"/>
      <c r="T150" s="130">
        <f>T151+T170+T189+T196+T206</f>
        <v>5.1684960000000002</v>
      </c>
      <c r="AR150" s="124" t="s">
        <v>116</v>
      </c>
      <c r="AT150" s="131" t="s">
        <v>70</v>
      </c>
      <c r="AU150" s="131" t="s">
        <v>71</v>
      </c>
      <c r="AY150" s="124" t="s">
        <v>108</v>
      </c>
      <c r="BK150" s="132">
        <f>BK151+BK170+BK189+BK196+BK206</f>
        <v>0</v>
      </c>
    </row>
    <row r="151" spans="1:65" s="12" customFormat="1" ht="22.9" customHeight="1">
      <c r="B151" s="123"/>
      <c r="D151" s="124" t="s">
        <v>70</v>
      </c>
      <c r="E151" s="133" t="s">
        <v>187</v>
      </c>
      <c r="F151" s="133" t="s">
        <v>188</v>
      </c>
      <c r="J151" s="134"/>
      <c r="L151" s="123"/>
      <c r="M151" s="127"/>
      <c r="N151" s="128"/>
      <c r="O151" s="128"/>
      <c r="P151" s="129">
        <f>SUM(P152:P169)</f>
        <v>97.644537160000027</v>
      </c>
      <c r="Q151" s="128"/>
      <c r="R151" s="129">
        <f>SUM(R152:R169)</f>
        <v>2.3672364200000002</v>
      </c>
      <c r="S151" s="128"/>
      <c r="T151" s="130">
        <f>SUM(T152:T169)</f>
        <v>2.0964960000000001</v>
      </c>
      <c r="AR151" s="124" t="s">
        <v>116</v>
      </c>
      <c r="AT151" s="131" t="s">
        <v>70</v>
      </c>
      <c r="AU151" s="131" t="s">
        <v>76</v>
      </c>
      <c r="AY151" s="124" t="s">
        <v>108</v>
      </c>
      <c r="BK151" s="132">
        <f>SUM(BK152:BK169)</f>
        <v>0</v>
      </c>
    </row>
    <row r="152" spans="1:65" s="2" customFormat="1" ht="24" customHeight="1">
      <c r="A152" s="28"/>
      <c r="B152" s="135"/>
      <c r="C152" s="136" t="s">
        <v>148</v>
      </c>
      <c r="D152" s="136" t="s">
        <v>111</v>
      </c>
      <c r="E152" s="137" t="s">
        <v>189</v>
      </c>
      <c r="F152" s="138" t="s">
        <v>190</v>
      </c>
      <c r="G152" s="139" t="s">
        <v>114</v>
      </c>
      <c r="H152" s="140">
        <v>131.5</v>
      </c>
      <c r="I152" s="140"/>
      <c r="J152" s="140"/>
      <c r="K152" s="141"/>
      <c r="L152" s="29"/>
      <c r="M152" s="142" t="s">
        <v>1</v>
      </c>
      <c r="N152" s="143" t="s">
        <v>37</v>
      </c>
      <c r="O152" s="144">
        <v>0.26035000000000003</v>
      </c>
      <c r="P152" s="144">
        <f>O152*H152</f>
        <v>34.236025000000005</v>
      </c>
      <c r="Q152" s="144">
        <v>0</v>
      </c>
      <c r="R152" s="144">
        <f>Q152*H152</f>
        <v>0</v>
      </c>
      <c r="S152" s="144">
        <v>0</v>
      </c>
      <c r="T152" s="145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46" t="s">
        <v>148</v>
      </c>
      <c r="AT152" s="146" t="s">
        <v>111</v>
      </c>
      <c r="AU152" s="146" t="s">
        <v>116</v>
      </c>
      <c r="AY152" s="16" t="s">
        <v>108</v>
      </c>
      <c r="BE152" s="147">
        <f>IF(N152="základná",J152,0)</f>
        <v>0</v>
      </c>
      <c r="BF152" s="147">
        <f>IF(N152="znížená",J152,0)</f>
        <v>0</v>
      </c>
      <c r="BG152" s="147">
        <f>IF(N152="zákl. prenesená",J152,0)</f>
        <v>0</v>
      </c>
      <c r="BH152" s="147">
        <f>IF(N152="zníž. prenesená",J152,0)</f>
        <v>0</v>
      </c>
      <c r="BI152" s="147">
        <f>IF(N152="nulová",J152,0)</f>
        <v>0</v>
      </c>
      <c r="BJ152" s="16" t="s">
        <v>116</v>
      </c>
      <c r="BK152" s="148">
        <f>ROUND(I152*H152,3)</f>
        <v>0</v>
      </c>
      <c r="BL152" s="16" t="s">
        <v>148</v>
      </c>
      <c r="BM152" s="146" t="s">
        <v>191</v>
      </c>
    </row>
    <row r="153" spans="1:65" s="2" customFormat="1" ht="24" customHeight="1">
      <c r="A153" s="28"/>
      <c r="B153" s="135"/>
      <c r="C153" s="164" t="s">
        <v>192</v>
      </c>
      <c r="D153" s="164" t="s">
        <v>193</v>
      </c>
      <c r="E153" s="165" t="s">
        <v>194</v>
      </c>
      <c r="F153" s="166" t="s">
        <v>195</v>
      </c>
      <c r="G153" s="167" t="s">
        <v>114</v>
      </c>
      <c r="H153" s="168">
        <v>144.65</v>
      </c>
      <c r="I153" s="168"/>
      <c r="J153" s="168"/>
      <c r="K153" s="169"/>
      <c r="L153" s="170"/>
      <c r="M153" s="171" t="s">
        <v>1</v>
      </c>
      <c r="N153" s="172" t="s">
        <v>37</v>
      </c>
      <c r="O153" s="144">
        <v>0</v>
      </c>
      <c r="P153" s="144">
        <f>O153*H153</f>
        <v>0</v>
      </c>
      <c r="Q153" s="144">
        <v>5.28E-3</v>
      </c>
      <c r="R153" s="144">
        <f>Q153*H153</f>
        <v>0.76375199999999999</v>
      </c>
      <c r="S153" s="144">
        <v>0</v>
      </c>
      <c r="T153" s="145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46" t="s">
        <v>196</v>
      </c>
      <c r="AT153" s="146" t="s">
        <v>193</v>
      </c>
      <c r="AU153" s="146" t="s">
        <v>116</v>
      </c>
      <c r="AY153" s="16" t="s">
        <v>108</v>
      </c>
      <c r="BE153" s="147">
        <f>IF(N153="základná",J153,0)</f>
        <v>0</v>
      </c>
      <c r="BF153" s="147">
        <f>IF(N153="znížená",J153,0)</f>
        <v>0</v>
      </c>
      <c r="BG153" s="147">
        <f>IF(N153="zákl. prenesená",J153,0)</f>
        <v>0</v>
      </c>
      <c r="BH153" s="147">
        <f>IF(N153="zníž. prenesená",J153,0)</f>
        <v>0</v>
      </c>
      <c r="BI153" s="147">
        <f>IF(N153="nulová",J153,0)</f>
        <v>0</v>
      </c>
      <c r="BJ153" s="16" t="s">
        <v>116</v>
      </c>
      <c r="BK153" s="148">
        <f>ROUND(I153*H153,3)</f>
        <v>0</v>
      </c>
      <c r="BL153" s="16" t="s">
        <v>148</v>
      </c>
      <c r="BM153" s="146" t="s">
        <v>197</v>
      </c>
    </row>
    <row r="154" spans="1:65" s="2" customFormat="1" ht="24" customHeight="1">
      <c r="A154" s="28"/>
      <c r="B154" s="135"/>
      <c r="C154" s="136" t="s">
        <v>198</v>
      </c>
      <c r="D154" s="136" t="s">
        <v>111</v>
      </c>
      <c r="E154" s="137" t="s">
        <v>199</v>
      </c>
      <c r="F154" s="138" t="s">
        <v>200</v>
      </c>
      <c r="G154" s="139" t="s">
        <v>201</v>
      </c>
      <c r="H154" s="140">
        <v>524.12400000000002</v>
      </c>
      <c r="I154" s="140"/>
      <c r="J154" s="140"/>
      <c r="K154" s="141"/>
      <c r="L154" s="29"/>
      <c r="M154" s="142" t="s">
        <v>1</v>
      </c>
      <c r="N154" s="143" t="s">
        <v>37</v>
      </c>
      <c r="O154" s="144">
        <v>4.6050000000000001E-2</v>
      </c>
      <c r="P154" s="144">
        <f>O154*H154</f>
        <v>24.135910200000001</v>
      </c>
      <c r="Q154" s="144">
        <v>0</v>
      </c>
      <c r="R154" s="144">
        <f>Q154*H154</f>
        <v>0</v>
      </c>
      <c r="S154" s="144">
        <v>0</v>
      </c>
      <c r="T154" s="145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46" t="s">
        <v>148</v>
      </c>
      <c r="AT154" s="146" t="s">
        <v>111</v>
      </c>
      <c r="AU154" s="146" t="s">
        <v>116</v>
      </c>
      <c r="AY154" s="16" t="s">
        <v>108</v>
      </c>
      <c r="BE154" s="147">
        <f>IF(N154="základná",J154,0)</f>
        <v>0</v>
      </c>
      <c r="BF154" s="147">
        <f>IF(N154="znížená",J154,0)</f>
        <v>0</v>
      </c>
      <c r="BG154" s="147">
        <f>IF(N154="zákl. prenesená",J154,0)</f>
        <v>0</v>
      </c>
      <c r="BH154" s="147">
        <f>IF(N154="zníž. prenesená",J154,0)</f>
        <v>0</v>
      </c>
      <c r="BI154" s="147">
        <f>IF(N154="nulová",J154,0)</f>
        <v>0</v>
      </c>
      <c r="BJ154" s="16" t="s">
        <v>116</v>
      </c>
      <c r="BK154" s="148">
        <f>ROUND(I154*H154,3)</f>
        <v>0</v>
      </c>
      <c r="BL154" s="16" t="s">
        <v>148</v>
      </c>
      <c r="BM154" s="146" t="s">
        <v>202</v>
      </c>
    </row>
    <row r="155" spans="1:65" s="13" customFormat="1" ht="11.25">
      <c r="B155" s="149"/>
      <c r="D155" s="150" t="s">
        <v>134</v>
      </c>
      <c r="E155" s="151" t="s">
        <v>1</v>
      </c>
      <c r="F155" s="152" t="s">
        <v>203</v>
      </c>
      <c r="H155" s="153">
        <v>524.12400000000002</v>
      </c>
      <c r="L155" s="149"/>
      <c r="M155" s="154"/>
      <c r="N155" s="155"/>
      <c r="O155" s="155"/>
      <c r="P155" s="155"/>
      <c r="Q155" s="155"/>
      <c r="R155" s="155"/>
      <c r="S155" s="155"/>
      <c r="T155" s="156"/>
      <c r="AT155" s="151" t="s">
        <v>134</v>
      </c>
      <c r="AU155" s="151" t="s">
        <v>116</v>
      </c>
      <c r="AV155" s="13" t="s">
        <v>116</v>
      </c>
      <c r="AW155" s="13" t="s">
        <v>27</v>
      </c>
      <c r="AX155" s="13" t="s">
        <v>71</v>
      </c>
      <c r="AY155" s="151" t="s">
        <v>108</v>
      </c>
    </row>
    <row r="156" spans="1:65" s="14" customFormat="1" ht="11.25">
      <c r="B156" s="157"/>
      <c r="D156" s="150" t="s">
        <v>134</v>
      </c>
      <c r="E156" s="158" t="s">
        <v>1</v>
      </c>
      <c r="F156" s="159" t="s">
        <v>137</v>
      </c>
      <c r="H156" s="160">
        <v>524.12400000000002</v>
      </c>
      <c r="L156" s="157"/>
      <c r="M156" s="161"/>
      <c r="N156" s="162"/>
      <c r="O156" s="162"/>
      <c r="P156" s="162"/>
      <c r="Q156" s="162"/>
      <c r="R156" s="162"/>
      <c r="S156" s="162"/>
      <c r="T156" s="163"/>
      <c r="AT156" s="158" t="s">
        <v>134</v>
      </c>
      <c r="AU156" s="158" t="s">
        <v>116</v>
      </c>
      <c r="AV156" s="14" t="s">
        <v>115</v>
      </c>
      <c r="AW156" s="14" t="s">
        <v>27</v>
      </c>
      <c r="AX156" s="14" t="s">
        <v>76</v>
      </c>
      <c r="AY156" s="158" t="s">
        <v>108</v>
      </c>
    </row>
    <row r="157" spans="1:65" s="2" customFormat="1" ht="24" customHeight="1">
      <c r="A157" s="28"/>
      <c r="B157" s="135"/>
      <c r="C157" s="164" t="s">
        <v>204</v>
      </c>
      <c r="D157" s="164" t="s">
        <v>193</v>
      </c>
      <c r="E157" s="165" t="s">
        <v>205</v>
      </c>
      <c r="F157" s="166" t="s">
        <v>206</v>
      </c>
      <c r="G157" s="167" t="s">
        <v>207</v>
      </c>
      <c r="H157" s="168">
        <v>1.153</v>
      </c>
      <c r="I157" s="168"/>
      <c r="J157" s="168"/>
      <c r="K157" s="169"/>
      <c r="L157" s="170"/>
      <c r="M157" s="171" t="s">
        <v>1</v>
      </c>
      <c r="N157" s="172" t="s">
        <v>37</v>
      </c>
      <c r="O157" s="144">
        <v>0</v>
      </c>
      <c r="P157" s="144">
        <f>O157*H157</f>
        <v>0</v>
      </c>
      <c r="Q157" s="144">
        <v>0.55000000000000004</v>
      </c>
      <c r="R157" s="144">
        <f>Q157*H157</f>
        <v>0.6341500000000001</v>
      </c>
      <c r="S157" s="144">
        <v>0</v>
      </c>
      <c r="T157" s="145">
        <f>S157*H157</f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46" t="s">
        <v>196</v>
      </c>
      <c r="AT157" s="146" t="s">
        <v>193</v>
      </c>
      <c r="AU157" s="146" t="s">
        <v>116</v>
      </c>
      <c r="AY157" s="16" t="s">
        <v>108</v>
      </c>
      <c r="BE157" s="147">
        <f>IF(N157="základná",J157,0)</f>
        <v>0</v>
      </c>
      <c r="BF157" s="147">
        <f>IF(N157="znížená",J157,0)</f>
        <v>0</v>
      </c>
      <c r="BG157" s="147">
        <f>IF(N157="zákl. prenesená",J157,0)</f>
        <v>0</v>
      </c>
      <c r="BH157" s="147">
        <f>IF(N157="zníž. prenesená",J157,0)</f>
        <v>0</v>
      </c>
      <c r="BI157" s="147">
        <f>IF(N157="nulová",J157,0)</f>
        <v>0</v>
      </c>
      <c r="BJ157" s="16" t="s">
        <v>116</v>
      </c>
      <c r="BK157" s="148">
        <f>ROUND(I157*H157,3)</f>
        <v>0</v>
      </c>
      <c r="BL157" s="16" t="s">
        <v>148</v>
      </c>
      <c r="BM157" s="146" t="s">
        <v>208</v>
      </c>
    </row>
    <row r="158" spans="1:65" s="13" customFormat="1" ht="11.25">
      <c r="B158" s="149"/>
      <c r="D158" s="150" t="s">
        <v>134</v>
      </c>
      <c r="F158" s="152" t="s">
        <v>209</v>
      </c>
      <c r="H158" s="153">
        <v>1.153</v>
      </c>
      <c r="L158" s="149"/>
      <c r="M158" s="154"/>
      <c r="N158" s="155"/>
      <c r="O158" s="155"/>
      <c r="P158" s="155"/>
      <c r="Q158" s="155"/>
      <c r="R158" s="155"/>
      <c r="S158" s="155"/>
      <c r="T158" s="156"/>
      <c r="AT158" s="151" t="s">
        <v>134</v>
      </c>
      <c r="AU158" s="151" t="s">
        <v>116</v>
      </c>
      <c r="AV158" s="13" t="s">
        <v>116</v>
      </c>
      <c r="AW158" s="13" t="s">
        <v>3</v>
      </c>
      <c r="AX158" s="13" t="s">
        <v>76</v>
      </c>
      <c r="AY158" s="151" t="s">
        <v>108</v>
      </c>
    </row>
    <row r="159" spans="1:65" s="2" customFormat="1" ht="16.5" customHeight="1">
      <c r="A159" s="28"/>
      <c r="B159" s="135"/>
      <c r="C159" s="136" t="s">
        <v>7</v>
      </c>
      <c r="D159" s="136" t="s">
        <v>111</v>
      </c>
      <c r="E159" s="137" t="s">
        <v>210</v>
      </c>
      <c r="F159" s="138" t="s">
        <v>211</v>
      </c>
      <c r="G159" s="139" t="s">
        <v>201</v>
      </c>
      <c r="H159" s="140">
        <v>131.03100000000001</v>
      </c>
      <c r="I159" s="140"/>
      <c r="J159" s="140"/>
      <c r="K159" s="141"/>
      <c r="L159" s="29"/>
      <c r="M159" s="142" t="s">
        <v>1</v>
      </c>
      <c r="N159" s="143" t="s">
        <v>37</v>
      </c>
      <c r="O159" s="144">
        <v>8.7160000000000001E-2</v>
      </c>
      <c r="P159" s="144">
        <f>O159*H159</f>
        <v>11.42066196</v>
      </c>
      <c r="Q159" s="144">
        <v>0</v>
      </c>
      <c r="R159" s="144">
        <f>Q159*H159</f>
        <v>0</v>
      </c>
      <c r="S159" s="144">
        <v>0</v>
      </c>
      <c r="T159" s="145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46" t="s">
        <v>148</v>
      </c>
      <c r="AT159" s="146" t="s">
        <v>111</v>
      </c>
      <c r="AU159" s="146" t="s">
        <v>116</v>
      </c>
      <c r="AY159" s="16" t="s">
        <v>108</v>
      </c>
      <c r="BE159" s="147">
        <f>IF(N159="základná",J159,0)</f>
        <v>0</v>
      </c>
      <c r="BF159" s="147">
        <f>IF(N159="znížená",J159,0)</f>
        <v>0</v>
      </c>
      <c r="BG159" s="147">
        <f>IF(N159="zákl. prenesená",J159,0)</f>
        <v>0</v>
      </c>
      <c r="BH159" s="147">
        <f>IF(N159="zníž. prenesená",J159,0)</f>
        <v>0</v>
      </c>
      <c r="BI159" s="147">
        <f>IF(N159="nulová",J159,0)</f>
        <v>0</v>
      </c>
      <c r="BJ159" s="16" t="s">
        <v>116</v>
      </c>
      <c r="BK159" s="148">
        <f>ROUND(I159*H159,3)</f>
        <v>0</v>
      </c>
      <c r="BL159" s="16" t="s">
        <v>148</v>
      </c>
      <c r="BM159" s="146" t="s">
        <v>212</v>
      </c>
    </row>
    <row r="160" spans="1:65" s="13" customFormat="1" ht="11.25">
      <c r="B160" s="149"/>
      <c r="D160" s="150" t="s">
        <v>134</v>
      </c>
      <c r="E160" s="151" t="s">
        <v>1</v>
      </c>
      <c r="F160" s="152" t="s">
        <v>213</v>
      </c>
      <c r="H160" s="153">
        <v>131.03100000000001</v>
      </c>
      <c r="L160" s="149"/>
      <c r="M160" s="154"/>
      <c r="N160" s="155"/>
      <c r="O160" s="155"/>
      <c r="P160" s="155"/>
      <c r="Q160" s="155"/>
      <c r="R160" s="155"/>
      <c r="S160" s="155"/>
      <c r="T160" s="156"/>
      <c r="AT160" s="151" t="s">
        <v>134</v>
      </c>
      <c r="AU160" s="151" t="s">
        <v>116</v>
      </c>
      <c r="AV160" s="13" t="s">
        <v>116</v>
      </c>
      <c r="AW160" s="13" t="s">
        <v>27</v>
      </c>
      <c r="AX160" s="13" t="s">
        <v>71</v>
      </c>
      <c r="AY160" s="151" t="s">
        <v>108</v>
      </c>
    </row>
    <row r="161" spans="1:65" s="14" customFormat="1" ht="11.25">
      <c r="B161" s="157"/>
      <c r="D161" s="150" t="s">
        <v>134</v>
      </c>
      <c r="E161" s="158" t="s">
        <v>1</v>
      </c>
      <c r="F161" s="159" t="s">
        <v>137</v>
      </c>
      <c r="H161" s="160">
        <v>131.03100000000001</v>
      </c>
      <c r="L161" s="157"/>
      <c r="M161" s="161"/>
      <c r="N161" s="162"/>
      <c r="O161" s="162"/>
      <c r="P161" s="162"/>
      <c r="Q161" s="162"/>
      <c r="R161" s="162"/>
      <c r="S161" s="162"/>
      <c r="T161" s="163"/>
      <c r="AT161" s="158" t="s">
        <v>134</v>
      </c>
      <c r="AU161" s="158" t="s">
        <v>116</v>
      </c>
      <c r="AV161" s="14" t="s">
        <v>115</v>
      </c>
      <c r="AW161" s="14" t="s">
        <v>27</v>
      </c>
      <c r="AX161" s="14" t="s">
        <v>76</v>
      </c>
      <c r="AY161" s="158" t="s">
        <v>108</v>
      </c>
    </row>
    <row r="162" spans="1:65" s="2" customFormat="1" ht="24" customHeight="1">
      <c r="A162" s="28"/>
      <c r="B162" s="135"/>
      <c r="C162" s="164" t="s">
        <v>214</v>
      </c>
      <c r="D162" s="164" t="s">
        <v>193</v>
      </c>
      <c r="E162" s="165" t="s">
        <v>205</v>
      </c>
      <c r="F162" s="166" t="s">
        <v>206</v>
      </c>
      <c r="G162" s="167" t="s">
        <v>207</v>
      </c>
      <c r="H162" s="168">
        <v>0.86499999999999999</v>
      </c>
      <c r="I162" s="168"/>
      <c r="J162" s="168"/>
      <c r="K162" s="169"/>
      <c r="L162" s="170"/>
      <c r="M162" s="171" t="s">
        <v>1</v>
      </c>
      <c r="N162" s="172" t="s">
        <v>37</v>
      </c>
      <c r="O162" s="144">
        <v>0</v>
      </c>
      <c r="P162" s="144">
        <f>O162*H162</f>
        <v>0</v>
      </c>
      <c r="Q162" s="144">
        <v>0.55000000000000004</v>
      </c>
      <c r="R162" s="144">
        <f>Q162*H162</f>
        <v>0.47575000000000001</v>
      </c>
      <c r="S162" s="144">
        <v>0</v>
      </c>
      <c r="T162" s="145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46" t="s">
        <v>196</v>
      </c>
      <c r="AT162" s="146" t="s">
        <v>193</v>
      </c>
      <c r="AU162" s="146" t="s">
        <v>116</v>
      </c>
      <c r="AY162" s="16" t="s">
        <v>108</v>
      </c>
      <c r="BE162" s="147">
        <f>IF(N162="základná",J162,0)</f>
        <v>0</v>
      </c>
      <c r="BF162" s="147">
        <f>IF(N162="znížená",J162,0)</f>
        <v>0</v>
      </c>
      <c r="BG162" s="147">
        <f>IF(N162="zákl. prenesená",J162,0)</f>
        <v>0</v>
      </c>
      <c r="BH162" s="147">
        <f>IF(N162="zníž. prenesená",J162,0)</f>
        <v>0</v>
      </c>
      <c r="BI162" s="147">
        <f>IF(N162="nulová",J162,0)</f>
        <v>0</v>
      </c>
      <c r="BJ162" s="16" t="s">
        <v>116</v>
      </c>
      <c r="BK162" s="148">
        <f>ROUND(I162*H162,3)</f>
        <v>0</v>
      </c>
      <c r="BL162" s="16" t="s">
        <v>148</v>
      </c>
      <c r="BM162" s="146" t="s">
        <v>215</v>
      </c>
    </row>
    <row r="163" spans="1:65" s="13" customFormat="1" ht="11.25">
      <c r="B163" s="149"/>
      <c r="D163" s="150" t="s">
        <v>134</v>
      </c>
      <c r="F163" s="152" t="s">
        <v>216</v>
      </c>
      <c r="H163" s="153">
        <v>0.86499999999999999</v>
      </c>
      <c r="L163" s="149"/>
      <c r="M163" s="154"/>
      <c r="N163" s="155"/>
      <c r="O163" s="155"/>
      <c r="P163" s="155"/>
      <c r="Q163" s="155"/>
      <c r="R163" s="155"/>
      <c r="S163" s="155"/>
      <c r="T163" s="156"/>
      <c r="AT163" s="151" t="s">
        <v>134</v>
      </c>
      <c r="AU163" s="151" t="s">
        <v>116</v>
      </c>
      <c r="AV163" s="13" t="s">
        <v>116</v>
      </c>
      <c r="AW163" s="13" t="s">
        <v>3</v>
      </c>
      <c r="AX163" s="13" t="s">
        <v>76</v>
      </c>
      <c r="AY163" s="151" t="s">
        <v>108</v>
      </c>
    </row>
    <row r="164" spans="1:65" s="2" customFormat="1" ht="24" customHeight="1">
      <c r="A164" s="28"/>
      <c r="B164" s="135"/>
      <c r="C164" s="136" t="s">
        <v>217</v>
      </c>
      <c r="D164" s="136" t="s">
        <v>111</v>
      </c>
      <c r="E164" s="137" t="s">
        <v>218</v>
      </c>
      <c r="F164" s="138" t="s">
        <v>219</v>
      </c>
      <c r="G164" s="139" t="s">
        <v>114</v>
      </c>
      <c r="H164" s="140">
        <v>131.03100000000001</v>
      </c>
      <c r="I164" s="140"/>
      <c r="J164" s="140"/>
      <c r="K164" s="141"/>
      <c r="L164" s="29"/>
      <c r="M164" s="142" t="s">
        <v>1</v>
      </c>
      <c r="N164" s="143" t="s">
        <v>37</v>
      </c>
      <c r="O164" s="144">
        <v>9.5000000000000001E-2</v>
      </c>
      <c r="P164" s="144">
        <f>O164*H164</f>
        <v>12.447945000000001</v>
      </c>
      <c r="Q164" s="144">
        <v>0</v>
      </c>
      <c r="R164" s="144">
        <f>Q164*H164</f>
        <v>0</v>
      </c>
      <c r="S164" s="144">
        <v>1.6E-2</v>
      </c>
      <c r="T164" s="145">
        <f>S164*H164</f>
        <v>2.0964960000000001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46" t="s">
        <v>148</v>
      </c>
      <c r="AT164" s="146" t="s">
        <v>111</v>
      </c>
      <c r="AU164" s="146" t="s">
        <v>116</v>
      </c>
      <c r="AY164" s="16" t="s">
        <v>108</v>
      </c>
      <c r="BE164" s="147">
        <f>IF(N164="základná",J164,0)</f>
        <v>0</v>
      </c>
      <c r="BF164" s="147">
        <f>IF(N164="znížená",J164,0)</f>
        <v>0</v>
      </c>
      <c r="BG164" s="147">
        <f>IF(N164="zákl. prenesená",J164,0)</f>
        <v>0</v>
      </c>
      <c r="BH164" s="147">
        <f>IF(N164="zníž. prenesená",J164,0)</f>
        <v>0</v>
      </c>
      <c r="BI164" s="147">
        <f>IF(N164="nulová",J164,0)</f>
        <v>0</v>
      </c>
      <c r="BJ164" s="16" t="s">
        <v>116</v>
      </c>
      <c r="BK164" s="148">
        <f>ROUND(I164*H164,3)</f>
        <v>0</v>
      </c>
      <c r="BL164" s="16" t="s">
        <v>148</v>
      </c>
      <c r="BM164" s="146" t="s">
        <v>220</v>
      </c>
    </row>
    <row r="165" spans="1:65" s="2" customFormat="1" ht="36" customHeight="1">
      <c r="A165" s="28"/>
      <c r="B165" s="135"/>
      <c r="C165" s="136" t="s">
        <v>221</v>
      </c>
      <c r="D165" s="136" t="s">
        <v>111</v>
      </c>
      <c r="E165" s="137" t="s">
        <v>222</v>
      </c>
      <c r="F165" s="138" t="s">
        <v>223</v>
      </c>
      <c r="G165" s="139" t="s">
        <v>207</v>
      </c>
      <c r="H165" s="140">
        <v>4.8499999999999996</v>
      </c>
      <c r="I165" s="140"/>
      <c r="J165" s="140"/>
      <c r="K165" s="141"/>
      <c r="L165" s="29"/>
      <c r="M165" s="142" t="s">
        <v>1</v>
      </c>
      <c r="N165" s="143" t="s">
        <v>37</v>
      </c>
      <c r="O165" s="144">
        <v>1.026E-2</v>
      </c>
      <c r="P165" s="144">
        <f>O165*H165</f>
        <v>4.9761E-2</v>
      </c>
      <c r="Q165" s="144">
        <v>2.3099999999999999E-2</v>
      </c>
      <c r="R165" s="144">
        <f>Q165*H165</f>
        <v>0.11203499999999998</v>
      </c>
      <c r="S165" s="144">
        <v>0</v>
      </c>
      <c r="T165" s="145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46" t="s">
        <v>148</v>
      </c>
      <c r="AT165" s="146" t="s">
        <v>111</v>
      </c>
      <c r="AU165" s="146" t="s">
        <v>116</v>
      </c>
      <c r="AY165" s="16" t="s">
        <v>108</v>
      </c>
      <c r="BE165" s="147">
        <f>IF(N165="základná",J165,0)</f>
        <v>0</v>
      </c>
      <c r="BF165" s="147">
        <f>IF(N165="znížená",J165,0)</f>
        <v>0</v>
      </c>
      <c r="BG165" s="147">
        <f>IF(N165="zákl. prenesená",J165,0)</f>
        <v>0</v>
      </c>
      <c r="BH165" s="147">
        <f>IF(N165="zníž. prenesená",J165,0)</f>
        <v>0</v>
      </c>
      <c r="BI165" s="147">
        <f>IF(N165="nulová",J165,0)</f>
        <v>0</v>
      </c>
      <c r="BJ165" s="16" t="s">
        <v>116</v>
      </c>
      <c r="BK165" s="148">
        <f>ROUND(I165*H165,3)</f>
        <v>0</v>
      </c>
      <c r="BL165" s="16" t="s">
        <v>148</v>
      </c>
      <c r="BM165" s="146" t="s">
        <v>224</v>
      </c>
    </row>
    <row r="166" spans="1:65" s="2" customFormat="1" ht="24" customHeight="1">
      <c r="A166" s="28"/>
      <c r="B166" s="135"/>
      <c r="C166" s="136" t="s">
        <v>225</v>
      </c>
      <c r="D166" s="136" t="s">
        <v>111</v>
      </c>
      <c r="E166" s="137" t="s">
        <v>226</v>
      </c>
      <c r="F166" s="138" t="s">
        <v>227</v>
      </c>
      <c r="G166" s="139" t="s">
        <v>114</v>
      </c>
      <c r="H166" s="140">
        <v>65.897999999999996</v>
      </c>
      <c r="I166" s="140"/>
      <c r="J166" s="140"/>
      <c r="K166" s="141"/>
      <c r="L166" s="29"/>
      <c r="M166" s="142" t="s">
        <v>1</v>
      </c>
      <c r="N166" s="143" t="s">
        <v>37</v>
      </c>
      <c r="O166" s="144">
        <v>0.23300000000000001</v>
      </c>
      <c r="P166" s="144">
        <f>O166*H166</f>
        <v>15.354234</v>
      </c>
      <c r="Q166" s="144">
        <v>5.79E-3</v>
      </c>
      <c r="R166" s="144">
        <f>Q166*H166</f>
        <v>0.38154941999999997</v>
      </c>
      <c r="S166" s="144">
        <v>0</v>
      </c>
      <c r="T166" s="145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46" t="s">
        <v>148</v>
      </c>
      <c r="AT166" s="146" t="s">
        <v>111</v>
      </c>
      <c r="AU166" s="146" t="s">
        <v>116</v>
      </c>
      <c r="AY166" s="16" t="s">
        <v>108</v>
      </c>
      <c r="BE166" s="147">
        <f>IF(N166="základná",J166,0)</f>
        <v>0</v>
      </c>
      <c r="BF166" s="147">
        <f>IF(N166="znížená",J166,0)</f>
        <v>0</v>
      </c>
      <c r="BG166" s="147">
        <f>IF(N166="zákl. prenesená",J166,0)</f>
        <v>0</v>
      </c>
      <c r="BH166" s="147">
        <f>IF(N166="zníž. prenesená",J166,0)</f>
        <v>0</v>
      </c>
      <c r="BI166" s="147">
        <f>IF(N166="nulová",J166,0)</f>
        <v>0</v>
      </c>
      <c r="BJ166" s="16" t="s">
        <v>116</v>
      </c>
      <c r="BK166" s="148">
        <f>ROUND(I166*H166,3)</f>
        <v>0</v>
      </c>
      <c r="BL166" s="16" t="s">
        <v>148</v>
      </c>
      <c r="BM166" s="146" t="s">
        <v>228</v>
      </c>
    </row>
    <row r="167" spans="1:65" s="13" customFormat="1" ht="22.5">
      <c r="B167" s="149"/>
      <c r="D167" s="150" t="s">
        <v>134</v>
      </c>
      <c r="E167" s="151" t="s">
        <v>1</v>
      </c>
      <c r="F167" s="152" t="s">
        <v>229</v>
      </c>
      <c r="H167" s="153">
        <v>65.897999999999996</v>
      </c>
      <c r="L167" s="149"/>
      <c r="M167" s="154"/>
      <c r="N167" s="155"/>
      <c r="O167" s="155"/>
      <c r="P167" s="155"/>
      <c r="Q167" s="155"/>
      <c r="R167" s="155"/>
      <c r="S167" s="155"/>
      <c r="T167" s="156"/>
      <c r="AT167" s="151" t="s">
        <v>134</v>
      </c>
      <c r="AU167" s="151" t="s">
        <v>116</v>
      </c>
      <c r="AV167" s="13" t="s">
        <v>116</v>
      </c>
      <c r="AW167" s="13" t="s">
        <v>27</v>
      </c>
      <c r="AX167" s="13" t="s">
        <v>71</v>
      </c>
      <c r="AY167" s="151" t="s">
        <v>108</v>
      </c>
    </row>
    <row r="168" spans="1:65" s="14" customFormat="1" ht="11.25">
      <c r="B168" s="157"/>
      <c r="D168" s="150" t="s">
        <v>134</v>
      </c>
      <c r="E168" s="158" t="s">
        <v>1</v>
      </c>
      <c r="F168" s="159" t="s">
        <v>137</v>
      </c>
      <c r="H168" s="160">
        <v>65.897999999999996</v>
      </c>
      <c r="L168" s="157"/>
      <c r="M168" s="161"/>
      <c r="N168" s="162"/>
      <c r="O168" s="162"/>
      <c r="P168" s="162"/>
      <c r="Q168" s="162"/>
      <c r="R168" s="162"/>
      <c r="S168" s="162"/>
      <c r="T168" s="163"/>
      <c r="AT168" s="158" t="s">
        <v>134</v>
      </c>
      <c r="AU168" s="158" t="s">
        <v>116</v>
      </c>
      <c r="AV168" s="14" t="s">
        <v>115</v>
      </c>
      <c r="AW168" s="14" t="s">
        <v>27</v>
      </c>
      <c r="AX168" s="14" t="s">
        <v>76</v>
      </c>
      <c r="AY168" s="158" t="s">
        <v>108</v>
      </c>
    </row>
    <row r="169" spans="1:65" s="2" customFormat="1" ht="24" customHeight="1">
      <c r="A169" s="28"/>
      <c r="B169" s="135"/>
      <c r="C169" s="136" t="s">
        <v>230</v>
      </c>
      <c r="D169" s="136" t="s">
        <v>111</v>
      </c>
      <c r="E169" s="137" t="s">
        <v>231</v>
      </c>
      <c r="F169" s="138" t="s">
        <v>232</v>
      </c>
      <c r="G169" s="139" t="s">
        <v>233</v>
      </c>
      <c r="H169" s="140">
        <v>31.524000000000001</v>
      </c>
      <c r="I169" s="140"/>
      <c r="J169" s="140"/>
      <c r="K169" s="141"/>
      <c r="L169" s="29"/>
      <c r="M169" s="142" t="s">
        <v>1</v>
      </c>
      <c r="N169" s="143" t="s">
        <v>37</v>
      </c>
      <c r="O169" s="144">
        <v>0</v>
      </c>
      <c r="P169" s="144">
        <f>O169*H169</f>
        <v>0</v>
      </c>
      <c r="Q169" s="144">
        <v>0</v>
      </c>
      <c r="R169" s="144">
        <f>Q169*H169</f>
        <v>0</v>
      </c>
      <c r="S169" s="144">
        <v>0</v>
      </c>
      <c r="T169" s="145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46" t="s">
        <v>148</v>
      </c>
      <c r="AT169" s="146" t="s">
        <v>111</v>
      </c>
      <c r="AU169" s="146" t="s">
        <v>116</v>
      </c>
      <c r="AY169" s="16" t="s">
        <v>108</v>
      </c>
      <c r="BE169" s="147">
        <f>IF(N169="základná",J169,0)</f>
        <v>0</v>
      </c>
      <c r="BF169" s="147">
        <f>IF(N169="znížená",J169,0)</f>
        <v>0</v>
      </c>
      <c r="BG169" s="147">
        <f>IF(N169="zákl. prenesená",J169,0)</f>
        <v>0</v>
      </c>
      <c r="BH169" s="147">
        <f>IF(N169="zníž. prenesená",J169,0)</f>
        <v>0</v>
      </c>
      <c r="BI169" s="147">
        <f>IF(N169="nulová",J169,0)</f>
        <v>0</v>
      </c>
      <c r="BJ169" s="16" t="s">
        <v>116</v>
      </c>
      <c r="BK169" s="148">
        <f>ROUND(I169*H169,3)</f>
        <v>0</v>
      </c>
      <c r="BL169" s="16" t="s">
        <v>148</v>
      </c>
      <c r="BM169" s="146" t="s">
        <v>234</v>
      </c>
    </row>
    <row r="170" spans="1:65" s="12" customFormat="1" ht="22.9" customHeight="1">
      <c r="B170" s="123"/>
      <c r="D170" s="124" t="s">
        <v>70</v>
      </c>
      <c r="E170" s="133" t="s">
        <v>235</v>
      </c>
      <c r="F170" s="133" t="s">
        <v>236</v>
      </c>
      <c r="J170" s="134"/>
      <c r="L170" s="123"/>
      <c r="M170" s="127"/>
      <c r="N170" s="128"/>
      <c r="O170" s="128"/>
      <c r="P170" s="129">
        <f>SUM(P171:P188)</f>
        <v>243.5210452</v>
      </c>
      <c r="Q170" s="128"/>
      <c r="R170" s="129">
        <f>SUM(R171:R188)</f>
        <v>0.84931269999999992</v>
      </c>
      <c r="S170" s="128"/>
      <c r="T170" s="130">
        <f>SUM(T171:T188)</f>
        <v>0</v>
      </c>
      <c r="AR170" s="124" t="s">
        <v>116</v>
      </c>
      <c r="AT170" s="131" t="s">
        <v>70</v>
      </c>
      <c r="AU170" s="131" t="s">
        <v>76</v>
      </c>
      <c r="AY170" s="124" t="s">
        <v>108</v>
      </c>
      <c r="BK170" s="132">
        <f>SUM(BK171:BK188)</f>
        <v>0</v>
      </c>
    </row>
    <row r="171" spans="1:65" s="2" customFormat="1" ht="16.5" customHeight="1">
      <c r="A171" s="28"/>
      <c r="B171" s="135"/>
      <c r="C171" s="136" t="s">
        <v>237</v>
      </c>
      <c r="D171" s="136" t="s">
        <v>111</v>
      </c>
      <c r="E171" s="137" t="s">
        <v>238</v>
      </c>
      <c r="F171" s="138" t="s">
        <v>239</v>
      </c>
      <c r="G171" s="139" t="s">
        <v>114</v>
      </c>
      <c r="H171" s="140">
        <v>256</v>
      </c>
      <c r="I171" s="140"/>
      <c r="J171" s="140"/>
      <c r="K171" s="141"/>
      <c r="L171" s="29"/>
      <c r="M171" s="142" t="s">
        <v>1</v>
      </c>
      <c r="N171" s="143" t="s">
        <v>37</v>
      </c>
      <c r="O171" s="144">
        <v>0.60099999999999998</v>
      </c>
      <c r="P171" s="144">
        <f>O171*H171</f>
        <v>153.85599999999999</v>
      </c>
      <c r="Q171" s="144">
        <v>2.1900000000000001E-3</v>
      </c>
      <c r="R171" s="144">
        <f>Q171*H171</f>
        <v>0.56064000000000003</v>
      </c>
      <c r="S171" s="144">
        <v>0</v>
      </c>
      <c r="T171" s="145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46" t="s">
        <v>148</v>
      </c>
      <c r="AT171" s="146" t="s">
        <v>111</v>
      </c>
      <c r="AU171" s="146" t="s">
        <v>116</v>
      </c>
      <c r="AY171" s="16" t="s">
        <v>108</v>
      </c>
      <c r="BE171" s="147">
        <f>IF(N171="základná",J171,0)</f>
        <v>0</v>
      </c>
      <c r="BF171" s="147">
        <f>IF(N171="znížená",J171,0)</f>
        <v>0</v>
      </c>
      <c r="BG171" s="147">
        <f>IF(N171="zákl. prenesená",J171,0)</f>
        <v>0</v>
      </c>
      <c r="BH171" s="147">
        <f>IF(N171="zníž. prenesená",J171,0)</f>
        <v>0</v>
      </c>
      <c r="BI171" s="147">
        <f>IF(N171="nulová",J171,0)</f>
        <v>0</v>
      </c>
      <c r="BJ171" s="16" t="s">
        <v>116</v>
      </c>
      <c r="BK171" s="148">
        <f>ROUND(I171*H171,3)</f>
        <v>0</v>
      </c>
      <c r="BL171" s="16" t="s">
        <v>148</v>
      </c>
      <c r="BM171" s="146" t="s">
        <v>240</v>
      </c>
    </row>
    <row r="172" spans="1:65" s="13" customFormat="1" ht="11.25">
      <c r="B172" s="149"/>
      <c r="D172" s="150" t="s">
        <v>134</v>
      </c>
      <c r="E172" s="151" t="s">
        <v>1</v>
      </c>
      <c r="F172" s="152" t="s">
        <v>241</v>
      </c>
      <c r="H172" s="153">
        <v>256</v>
      </c>
      <c r="L172" s="149"/>
      <c r="M172" s="154"/>
      <c r="N172" s="155"/>
      <c r="O172" s="155"/>
      <c r="P172" s="155"/>
      <c r="Q172" s="155"/>
      <c r="R172" s="155"/>
      <c r="S172" s="155"/>
      <c r="T172" s="156"/>
      <c r="AT172" s="151" t="s">
        <v>134</v>
      </c>
      <c r="AU172" s="151" t="s">
        <v>116</v>
      </c>
      <c r="AV172" s="13" t="s">
        <v>116</v>
      </c>
      <c r="AW172" s="13" t="s">
        <v>27</v>
      </c>
      <c r="AX172" s="13" t="s">
        <v>76</v>
      </c>
      <c r="AY172" s="151" t="s">
        <v>108</v>
      </c>
    </row>
    <row r="173" spans="1:65" s="2" customFormat="1" ht="24" customHeight="1">
      <c r="A173" s="28"/>
      <c r="B173" s="135"/>
      <c r="C173" s="136" t="s">
        <v>242</v>
      </c>
      <c r="D173" s="136" t="s">
        <v>111</v>
      </c>
      <c r="E173" s="137" t="s">
        <v>243</v>
      </c>
      <c r="F173" s="138" t="s">
        <v>244</v>
      </c>
      <c r="G173" s="139" t="s">
        <v>201</v>
      </c>
      <c r="H173" s="140">
        <v>42.7</v>
      </c>
      <c r="I173" s="140"/>
      <c r="J173" s="140"/>
      <c r="K173" s="141"/>
      <c r="L173" s="29"/>
      <c r="M173" s="142" t="s">
        <v>1</v>
      </c>
      <c r="N173" s="143" t="s">
        <v>37</v>
      </c>
      <c r="O173" s="144">
        <v>0.18</v>
      </c>
      <c r="P173" s="144">
        <f>O173*H173</f>
        <v>7.6859999999999999</v>
      </c>
      <c r="Q173" s="144">
        <v>5.2999999999999998E-4</v>
      </c>
      <c r="R173" s="144">
        <f>Q173*H173</f>
        <v>2.2631000000000002E-2</v>
      </c>
      <c r="S173" s="144">
        <v>0</v>
      </c>
      <c r="T173" s="145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46" t="s">
        <v>148</v>
      </c>
      <c r="AT173" s="146" t="s">
        <v>111</v>
      </c>
      <c r="AU173" s="146" t="s">
        <v>116</v>
      </c>
      <c r="AY173" s="16" t="s">
        <v>108</v>
      </c>
      <c r="BE173" s="147">
        <f>IF(N173="základná",J173,0)</f>
        <v>0</v>
      </c>
      <c r="BF173" s="147">
        <f>IF(N173="znížená",J173,0)</f>
        <v>0</v>
      </c>
      <c r="BG173" s="147">
        <f>IF(N173="zákl. prenesená",J173,0)</f>
        <v>0</v>
      </c>
      <c r="BH173" s="147">
        <f>IF(N173="zníž. prenesená",J173,0)</f>
        <v>0</v>
      </c>
      <c r="BI173" s="147">
        <f>IF(N173="nulová",J173,0)</f>
        <v>0</v>
      </c>
      <c r="BJ173" s="16" t="s">
        <v>116</v>
      </c>
      <c r="BK173" s="148">
        <f>ROUND(I173*H173,3)</f>
        <v>0</v>
      </c>
      <c r="BL173" s="16" t="s">
        <v>148</v>
      </c>
      <c r="BM173" s="146" t="s">
        <v>245</v>
      </c>
    </row>
    <row r="174" spans="1:65" s="13" customFormat="1" ht="11.25">
      <c r="B174" s="149"/>
      <c r="D174" s="150" t="s">
        <v>134</v>
      </c>
      <c r="E174" s="151" t="s">
        <v>1</v>
      </c>
      <c r="F174" s="152" t="s">
        <v>246</v>
      </c>
      <c r="H174" s="153">
        <v>42.7</v>
      </c>
      <c r="L174" s="149"/>
      <c r="M174" s="154"/>
      <c r="N174" s="155"/>
      <c r="O174" s="155"/>
      <c r="P174" s="155"/>
      <c r="Q174" s="155"/>
      <c r="R174" s="155"/>
      <c r="S174" s="155"/>
      <c r="T174" s="156"/>
      <c r="AT174" s="151" t="s">
        <v>134</v>
      </c>
      <c r="AU174" s="151" t="s">
        <v>116</v>
      </c>
      <c r="AV174" s="13" t="s">
        <v>116</v>
      </c>
      <c r="AW174" s="13" t="s">
        <v>27</v>
      </c>
      <c r="AX174" s="13" t="s">
        <v>76</v>
      </c>
      <c r="AY174" s="151" t="s">
        <v>108</v>
      </c>
    </row>
    <row r="175" spans="1:65" s="2" customFormat="1" ht="24" customHeight="1">
      <c r="A175" s="28"/>
      <c r="B175" s="135"/>
      <c r="C175" s="136" t="s">
        <v>247</v>
      </c>
      <c r="D175" s="136" t="s">
        <v>111</v>
      </c>
      <c r="E175" s="137" t="s">
        <v>248</v>
      </c>
      <c r="F175" s="138" t="s">
        <v>249</v>
      </c>
      <c r="G175" s="139" t="s">
        <v>201</v>
      </c>
      <c r="H175" s="140">
        <v>62.15</v>
      </c>
      <c r="I175" s="140"/>
      <c r="J175" s="140"/>
      <c r="K175" s="141"/>
      <c r="L175" s="29"/>
      <c r="M175" s="142" t="s">
        <v>1</v>
      </c>
      <c r="N175" s="143" t="s">
        <v>37</v>
      </c>
      <c r="O175" s="144">
        <v>0.12</v>
      </c>
      <c r="P175" s="144">
        <f>O175*H175</f>
        <v>7.4579999999999993</v>
      </c>
      <c r="Q175" s="144">
        <v>1.42E-3</v>
      </c>
      <c r="R175" s="144">
        <f>Q175*H175</f>
        <v>8.8252999999999998E-2</v>
      </c>
      <c r="S175" s="144">
        <v>0</v>
      </c>
      <c r="T175" s="145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46" t="s">
        <v>148</v>
      </c>
      <c r="AT175" s="146" t="s">
        <v>111</v>
      </c>
      <c r="AU175" s="146" t="s">
        <v>116</v>
      </c>
      <c r="AY175" s="16" t="s">
        <v>108</v>
      </c>
      <c r="BE175" s="147">
        <f>IF(N175="základná",J175,0)</f>
        <v>0</v>
      </c>
      <c r="BF175" s="147">
        <f>IF(N175="znížená",J175,0)</f>
        <v>0</v>
      </c>
      <c r="BG175" s="147">
        <f>IF(N175="zákl. prenesená",J175,0)</f>
        <v>0</v>
      </c>
      <c r="BH175" s="147">
        <f>IF(N175="zníž. prenesená",J175,0)</f>
        <v>0</v>
      </c>
      <c r="BI175" s="147">
        <f>IF(N175="nulová",J175,0)</f>
        <v>0</v>
      </c>
      <c r="BJ175" s="16" t="s">
        <v>116</v>
      </c>
      <c r="BK175" s="148">
        <f>ROUND(I175*H175,3)</f>
        <v>0</v>
      </c>
      <c r="BL175" s="16" t="s">
        <v>148</v>
      </c>
      <c r="BM175" s="146" t="s">
        <v>250</v>
      </c>
    </row>
    <row r="176" spans="1:65" s="13" customFormat="1" ht="11.25">
      <c r="B176" s="149"/>
      <c r="D176" s="150" t="s">
        <v>134</v>
      </c>
      <c r="E176" s="151" t="s">
        <v>1</v>
      </c>
      <c r="F176" s="152" t="s">
        <v>251</v>
      </c>
      <c r="H176" s="153">
        <v>62.15</v>
      </c>
      <c r="L176" s="149"/>
      <c r="M176" s="154"/>
      <c r="N176" s="155"/>
      <c r="O176" s="155"/>
      <c r="P176" s="155"/>
      <c r="Q176" s="155"/>
      <c r="R176" s="155"/>
      <c r="S176" s="155"/>
      <c r="T176" s="156"/>
      <c r="AT176" s="151" t="s">
        <v>134</v>
      </c>
      <c r="AU176" s="151" t="s">
        <v>116</v>
      </c>
      <c r="AV176" s="13" t="s">
        <v>116</v>
      </c>
      <c r="AW176" s="13" t="s">
        <v>27</v>
      </c>
      <c r="AX176" s="13" t="s">
        <v>76</v>
      </c>
      <c r="AY176" s="151" t="s">
        <v>108</v>
      </c>
    </row>
    <row r="177" spans="1:65" s="2" customFormat="1" ht="24" customHeight="1">
      <c r="A177" s="28"/>
      <c r="B177" s="135"/>
      <c r="C177" s="136" t="s">
        <v>252</v>
      </c>
      <c r="D177" s="136" t="s">
        <v>111</v>
      </c>
      <c r="E177" s="137" t="s">
        <v>253</v>
      </c>
      <c r="F177" s="138" t="s">
        <v>254</v>
      </c>
      <c r="G177" s="139" t="s">
        <v>201</v>
      </c>
      <c r="H177" s="140">
        <v>23.7</v>
      </c>
      <c r="I177" s="140"/>
      <c r="J177" s="140"/>
      <c r="K177" s="141"/>
      <c r="L177" s="29"/>
      <c r="M177" s="142" t="s">
        <v>1</v>
      </c>
      <c r="N177" s="143" t="s">
        <v>37</v>
      </c>
      <c r="O177" s="144">
        <v>0.1</v>
      </c>
      <c r="P177" s="144">
        <f>O177*H177</f>
        <v>2.37</v>
      </c>
      <c r="Q177" s="144">
        <v>1.42E-3</v>
      </c>
      <c r="R177" s="144">
        <f>Q177*H177</f>
        <v>3.3654000000000003E-2</v>
      </c>
      <c r="S177" s="144">
        <v>0</v>
      </c>
      <c r="T177" s="145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46" t="s">
        <v>148</v>
      </c>
      <c r="AT177" s="146" t="s">
        <v>111</v>
      </c>
      <c r="AU177" s="146" t="s">
        <v>116</v>
      </c>
      <c r="AY177" s="16" t="s">
        <v>108</v>
      </c>
      <c r="BE177" s="147">
        <f>IF(N177="základná",J177,0)</f>
        <v>0</v>
      </c>
      <c r="BF177" s="147">
        <f>IF(N177="znížená",J177,0)</f>
        <v>0</v>
      </c>
      <c r="BG177" s="147">
        <f>IF(N177="zákl. prenesená",J177,0)</f>
        <v>0</v>
      </c>
      <c r="BH177" s="147">
        <f>IF(N177="zníž. prenesená",J177,0)</f>
        <v>0</v>
      </c>
      <c r="BI177" s="147">
        <f>IF(N177="nulová",J177,0)</f>
        <v>0</v>
      </c>
      <c r="BJ177" s="16" t="s">
        <v>116</v>
      </c>
      <c r="BK177" s="148">
        <f>ROUND(I177*H177,3)</f>
        <v>0</v>
      </c>
      <c r="BL177" s="16" t="s">
        <v>148</v>
      </c>
      <c r="BM177" s="146" t="s">
        <v>255</v>
      </c>
    </row>
    <row r="178" spans="1:65" s="13" customFormat="1" ht="11.25">
      <c r="B178" s="149"/>
      <c r="D178" s="150" t="s">
        <v>134</v>
      </c>
      <c r="E178" s="151" t="s">
        <v>1</v>
      </c>
      <c r="F178" s="152" t="s">
        <v>256</v>
      </c>
      <c r="H178" s="153">
        <v>23.7</v>
      </c>
      <c r="L178" s="149"/>
      <c r="M178" s="154"/>
      <c r="N178" s="155"/>
      <c r="O178" s="155"/>
      <c r="P178" s="155"/>
      <c r="Q178" s="155"/>
      <c r="R178" s="155"/>
      <c r="S178" s="155"/>
      <c r="T178" s="156"/>
      <c r="AT178" s="151" t="s">
        <v>134</v>
      </c>
      <c r="AU178" s="151" t="s">
        <v>116</v>
      </c>
      <c r="AV178" s="13" t="s">
        <v>116</v>
      </c>
      <c r="AW178" s="13" t="s">
        <v>27</v>
      </c>
      <c r="AX178" s="13" t="s">
        <v>76</v>
      </c>
      <c r="AY178" s="151" t="s">
        <v>108</v>
      </c>
    </row>
    <row r="179" spans="1:65" s="2" customFormat="1" ht="16.5" customHeight="1">
      <c r="A179" s="28"/>
      <c r="B179" s="135"/>
      <c r="C179" s="136" t="s">
        <v>257</v>
      </c>
      <c r="D179" s="136" t="s">
        <v>111</v>
      </c>
      <c r="E179" s="137" t="s">
        <v>258</v>
      </c>
      <c r="F179" s="138" t="s">
        <v>259</v>
      </c>
      <c r="G179" s="139" t="s">
        <v>201</v>
      </c>
      <c r="H179" s="140">
        <v>6.6</v>
      </c>
      <c r="I179" s="140"/>
      <c r="J179" s="140"/>
      <c r="K179" s="141"/>
      <c r="L179" s="29"/>
      <c r="M179" s="142" t="s">
        <v>1</v>
      </c>
      <c r="N179" s="143" t="s">
        <v>37</v>
      </c>
      <c r="O179" s="144">
        <v>0.46056999999999998</v>
      </c>
      <c r="P179" s="144">
        <f>O179*H179</f>
        <v>3.0397619999999996</v>
      </c>
      <c r="Q179" s="144">
        <v>2.7100000000000002E-3</v>
      </c>
      <c r="R179" s="144">
        <f>Q179*H179</f>
        <v>1.7885999999999999E-2</v>
      </c>
      <c r="S179" s="144">
        <v>0</v>
      </c>
      <c r="T179" s="145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46" t="s">
        <v>148</v>
      </c>
      <c r="AT179" s="146" t="s">
        <v>111</v>
      </c>
      <c r="AU179" s="146" t="s">
        <v>116</v>
      </c>
      <c r="AY179" s="16" t="s">
        <v>108</v>
      </c>
      <c r="BE179" s="147">
        <f>IF(N179="základná",J179,0)</f>
        <v>0</v>
      </c>
      <c r="BF179" s="147">
        <f>IF(N179="znížená",J179,0)</f>
        <v>0</v>
      </c>
      <c r="BG179" s="147">
        <f>IF(N179="zákl. prenesená",J179,0)</f>
        <v>0</v>
      </c>
      <c r="BH179" s="147">
        <f>IF(N179="zníž. prenesená",J179,0)</f>
        <v>0</v>
      </c>
      <c r="BI179" s="147">
        <f>IF(N179="nulová",J179,0)</f>
        <v>0</v>
      </c>
      <c r="BJ179" s="16" t="s">
        <v>116</v>
      </c>
      <c r="BK179" s="148">
        <f>ROUND(I179*H179,3)</f>
        <v>0</v>
      </c>
      <c r="BL179" s="16" t="s">
        <v>148</v>
      </c>
      <c r="BM179" s="146" t="s">
        <v>260</v>
      </c>
    </row>
    <row r="180" spans="1:65" s="13" customFormat="1" ht="11.25">
      <c r="B180" s="149"/>
      <c r="D180" s="150" t="s">
        <v>134</v>
      </c>
      <c r="E180" s="151" t="s">
        <v>1</v>
      </c>
      <c r="F180" s="152" t="s">
        <v>261</v>
      </c>
      <c r="H180" s="153">
        <v>6.6</v>
      </c>
      <c r="L180" s="149"/>
      <c r="M180" s="154"/>
      <c r="N180" s="155"/>
      <c r="O180" s="155"/>
      <c r="P180" s="155"/>
      <c r="Q180" s="155"/>
      <c r="R180" s="155"/>
      <c r="S180" s="155"/>
      <c r="T180" s="156"/>
      <c r="AT180" s="151" t="s">
        <v>134</v>
      </c>
      <c r="AU180" s="151" t="s">
        <v>116</v>
      </c>
      <c r="AV180" s="13" t="s">
        <v>116</v>
      </c>
      <c r="AW180" s="13" t="s">
        <v>27</v>
      </c>
      <c r="AX180" s="13" t="s">
        <v>76</v>
      </c>
      <c r="AY180" s="151" t="s">
        <v>108</v>
      </c>
    </row>
    <row r="181" spans="1:65" s="2" customFormat="1" ht="16.5" customHeight="1">
      <c r="A181" s="28"/>
      <c r="B181" s="135"/>
      <c r="C181" s="136" t="s">
        <v>262</v>
      </c>
      <c r="D181" s="136" t="s">
        <v>111</v>
      </c>
      <c r="E181" s="137" t="s">
        <v>263</v>
      </c>
      <c r="F181" s="138" t="s">
        <v>264</v>
      </c>
      <c r="G181" s="139" t="s">
        <v>201</v>
      </c>
      <c r="H181" s="140">
        <v>16.72</v>
      </c>
      <c r="I181" s="140"/>
      <c r="J181" s="140"/>
      <c r="K181" s="141"/>
      <c r="L181" s="29"/>
      <c r="M181" s="142" t="s">
        <v>1</v>
      </c>
      <c r="N181" s="143" t="s">
        <v>37</v>
      </c>
      <c r="O181" s="144">
        <v>0.65956000000000004</v>
      </c>
      <c r="P181" s="144">
        <f>O181*H181</f>
        <v>11.0278432</v>
      </c>
      <c r="Q181" s="144">
        <v>2.0600000000000002E-3</v>
      </c>
      <c r="R181" s="144">
        <f>Q181*H181</f>
        <v>3.44432E-2</v>
      </c>
      <c r="S181" s="144">
        <v>0</v>
      </c>
      <c r="T181" s="145">
        <f>S181*H181</f>
        <v>0</v>
      </c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R181" s="146" t="s">
        <v>148</v>
      </c>
      <c r="AT181" s="146" t="s">
        <v>111</v>
      </c>
      <c r="AU181" s="146" t="s">
        <v>116</v>
      </c>
      <c r="AY181" s="16" t="s">
        <v>108</v>
      </c>
      <c r="BE181" s="147">
        <f>IF(N181="základná",J181,0)</f>
        <v>0</v>
      </c>
      <c r="BF181" s="147">
        <f>IF(N181="znížená",J181,0)</f>
        <v>0</v>
      </c>
      <c r="BG181" s="147">
        <f>IF(N181="zákl. prenesená",J181,0)</f>
        <v>0</v>
      </c>
      <c r="BH181" s="147">
        <f>IF(N181="zníž. prenesená",J181,0)</f>
        <v>0</v>
      </c>
      <c r="BI181" s="147">
        <f>IF(N181="nulová",J181,0)</f>
        <v>0</v>
      </c>
      <c r="BJ181" s="16" t="s">
        <v>116</v>
      </c>
      <c r="BK181" s="148">
        <f>ROUND(I181*H181,3)</f>
        <v>0</v>
      </c>
      <c r="BL181" s="16" t="s">
        <v>148</v>
      </c>
      <c r="BM181" s="146" t="s">
        <v>265</v>
      </c>
    </row>
    <row r="182" spans="1:65" s="13" customFormat="1" ht="11.25">
      <c r="B182" s="149"/>
      <c r="D182" s="150" t="s">
        <v>134</v>
      </c>
      <c r="E182" s="151" t="s">
        <v>1</v>
      </c>
      <c r="F182" s="152" t="s">
        <v>266</v>
      </c>
      <c r="H182" s="153">
        <v>16.72</v>
      </c>
      <c r="L182" s="149"/>
      <c r="M182" s="154"/>
      <c r="N182" s="155"/>
      <c r="O182" s="155"/>
      <c r="P182" s="155"/>
      <c r="Q182" s="155"/>
      <c r="R182" s="155"/>
      <c r="S182" s="155"/>
      <c r="T182" s="156"/>
      <c r="AT182" s="151" t="s">
        <v>134</v>
      </c>
      <c r="AU182" s="151" t="s">
        <v>116</v>
      </c>
      <c r="AV182" s="13" t="s">
        <v>116</v>
      </c>
      <c r="AW182" s="13" t="s">
        <v>27</v>
      </c>
      <c r="AX182" s="13" t="s">
        <v>76</v>
      </c>
      <c r="AY182" s="151" t="s">
        <v>108</v>
      </c>
    </row>
    <row r="183" spans="1:65" s="2" customFormat="1" ht="24" customHeight="1">
      <c r="A183" s="28"/>
      <c r="B183" s="135"/>
      <c r="C183" s="136" t="s">
        <v>196</v>
      </c>
      <c r="D183" s="136" t="s">
        <v>111</v>
      </c>
      <c r="E183" s="137" t="s">
        <v>267</v>
      </c>
      <c r="F183" s="138" t="s">
        <v>268</v>
      </c>
      <c r="G183" s="139" t="s">
        <v>269</v>
      </c>
      <c r="H183" s="140">
        <v>4</v>
      </c>
      <c r="I183" s="140"/>
      <c r="J183" s="140"/>
      <c r="K183" s="141"/>
      <c r="L183" s="29"/>
      <c r="M183" s="142" t="s">
        <v>1</v>
      </c>
      <c r="N183" s="143" t="s">
        <v>37</v>
      </c>
      <c r="O183" s="144">
        <v>0.14174</v>
      </c>
      <c r="P183" s="144">
        <f>O183*H183</f>
        <v>0.56696000000000002</v>
      </c>
      <c r="Q183" s="144">
        <v>7.6999999999999996E-4</v>
      </c>
      <c r="R183" s="144">
        <f>Q183*H183</f>
        <v>3.0799999999999998E-3</v>
      </c>
      <c r="S183" s="144">
        <v>0</v>
      </c>
      <c r="T183" s="145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46" t="s">
        <v>148</v>
      </c>
      <c r="AT183" s="146" t="s">
        <v>111</v>
      </c>
      <c r="AU183" s="146" t="s">
        <v>116</v>
      </c>
      <c r="AY183" s="16" t="s">
        <v>108</v>
      </c>
      <c r="BE183" s="147">
        <f>IF(N183="základná",J183,0)</f>
        <v>0</v>
      </c>
      <c r="BF183" s="147">
        <f>IF(N183="znížená",J183,0)</f>
        <v>0</v>
      </c>
      <c r="BG183" s="147">
        <f>IF(N183="zákl. prenesená",J183,0)</f>
        <v>0</v>
      </c>
      <c r="BH183" s="147">
        <f>IF(N183="zníž. prenesená",J183,0)</f>
        <v>0</v>
      </c>
      <c r="BI183" s="147">
        <f>IF(N183="nulová",J183,0)</f>
        <v>0</v>
      </c>
      <c r="BJ183" s="16" t="s">
        <v>116</v>
      </c>
      <c r="BK183" s="148">
        <f>ROUND(I183*H183,3)</f>
        <v>0</v>
      </c>
      <c r="BL183" s="16" t="s">
        <v>148</v>
      </c>
      <c r="BM183" s="146" t="s">
        <v>270</v>
      </c>
    </row>
    <row r="184" spans="1:65" s="2" customFormat="1" ht="16.5" customHeight="1">
      <c r="A184" s="28"/>
      <c r="B184" s="135"/>
      <c r="C184" s="136" t="s">
        <v>271</v>
      </c>
      <c r="D184" s="136" t="s">
        <v>111</v>
      </c>
      <c r="E184" s="137" t="s">
        <v>272</v>
      </c>
      <c r="F184" s="138" t="s">
        <v>273</v>
      </c>
      <c r="G184" s="139" t="s">
        <v>269</v>
      </c>
      <c r="H184" s="140">
        <v>6</v>
      </c>
      <c r="I184" s="140"/>
      <c r="J184" s="140"/>
      <c r="K184" s="141"/>
      <c r="L184" s="29"/>
      <c r="M184" s="142" t="s">
        <v>1</v>
      </c>
      <c r="N184" s="143" t="s">
        <v>37</v>
      </c>
      <c r="O184" s="144">
        <v>0.14088000000000001</v>
      </c>
      <c r="P184" s="144">
        <f>O184*H184</f>
        <v>0.84528000000000003</v>
      </c>
      <c r="Q184" s="144">
        <v>3.8999999999999999E-4</v>
      </c>
      <c r="R184" s="144">
        <f>Q184*H184</f>
        <v>2.3400000000000001E-3</v>
      </c>
      <c r="S184" s="144">
        <v>0</v>
      </c>
      <c r="T184" s="145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46" t="s">
        <v>148</v>
      </c>
      <c r="AT184" s="146" t="s">
        <v>111</v>
      </c>
      <c r="AU184" s="146" t="s">
        <v>116</v>
      </c>
      <c r="AY184" s="16" t="s">
        <v>108</v>
      </c>
      <c r="BE184" s="147">
        <f>IF(N184="základná",J184,0)</f>
        <v>0</v>
      </c>
      <c r="BF184" s="147">
        <f>IF(N184="znížená",J184,0)</f>
        <v>0</v>
      </c>
      <c r="BG184" s="147">
        <f>IF(N184="zákl. prenesená",J184,0)</f>
        <v>0</v>
      </c>
      <c r="BH184" s="147">
        <f>IF(N184="zníž. prenesená",J184,0)</f>
        <v>0</v>
      </c>
      <c r="BI184" s="147">
        <f>IF(N184="nulová",J184,0)</f>
        <v>0</v>
      </c>
      <c r="BJ184" s="16" t="s">
        <v>116</v>
      </c>
      <c r="BK184" s="148">
        <f>ROUND(I184*H184,3)</f>
        <v>0</v>
      </c>
      <c r="BL184" s="16" t="s">
        <v>148</v>
      </c>
      <c r="BM184" s="146" t="s">
        <v>274</v>
      </c>
    </row>
    <row r="185" spans="1:65" s="2" customFormat="1" ht="24" customHeight="1">
      <c r="A185" s="28"/>
      <c r="B185" s="135"/>
      <c r="C185" s="136" t="s">
        <v>275</v>
      </c>
      <c r="D185" s="136" t="s">
        <v>111</v>
      </c>
      <c r="E185" s="137" t="s">
        <v>276</v>
      </c>
      <c r="F185" s="138" t="s">
        <v>277</v>
      </c>
      <c r="G185" s="139" t="s">
        <v>201</v>
      </c>
      <c r="H185" s="140">
        <v>62.15</v>
      </c>
      <c r="I185" s="140"/>
      <c r="J185" s="140"/>
      <c r="K185" s="141"/>
      <c r="L185" s="29"/>
      <c r="M185" s="142" t="s">
        <v>1</v>
      </c>
      <c r="N185" s="143" t="s">
        <v>37</v>
      </c>
      <c r="O185" s="144">
        <v>0.89200000000000002</v>
      </c>
      <c r="P185" s="144">
        <f>O185*H185</f>
        <v>55.437800000000003</v>
      </c>
      <c r="Q185" s="144">
        <v>1.3699999999999999E-3</v>
      </c>
      <c r="R185" s="144">
        <f>Q185*H185</f>
        <v>8.5145499999999999E-2</v>
      </c>
      <c r="S185" s="144">
        <v>0</v>
      </c>
      <c r="T185" s="145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46" t="s">
        <v>148</v>
      </c>
      <c r="AT185" s="146" t="s">
        <v>111</v>
      </c>
      <c r="AU185" s="146" t="s">
        <v>116</v>
      </c>
      <c r="AY185" s="16" t="s">
        <v>108</v>
      </c>
      <c r="BE185" s="147">
        <f>IF(N185="základná",J185,0)</f>
        <v>0</v>
      </c>
      <c r="BF185" s="147">
        <f>IF(N185="znížená",J185,0)</f>
        <v>0</v>
      </c>
      <c r="BG185" s="147">
        <f>IF(N185="zákl. prenesená",J185,0)</f>
        <v>0</v>
      </c>
      <c r="BH185" s="147">
        <f>IF(N185="zníž. prenesená",J185,0)</f>
        <v>0</v>
      </c>
      <c r="BI185" s="147">
        <f>IF(N185="nulová",J185,0)</f>
        <v>0</v>
      </c>
      <c r="BJ185" s="16" t="s">
        <v>116</v>
      </c>
      <c r="BK185" s="148">
        <f>ROUND(I185*H185,3)</f>
        <v>0</v>
      </c>
      <c r="BL185" s="16" t="s">
        <v>148</v>
      </c>
      <c r="BM185" s="146" t="s">
        <v>278</v>
      </c>
    </row>
    <row r="186" spans="1:65" s="13" customFormat="1" ht="11.25">
      <c r="B186" s="149"/>
      <c r="D186" s="150" t="s">
        <v>134</v>
      </c>
      <c r="E186" s="151" t="s">
        <v>1</v>
      </c>
      <c r="F186" s="152" t="s">
        <v>279</v>
      </c>
      <c r="H186" s="153">
        <v>62.15</v>
      </c>
      <c r="L186" s="149"/>
      <c r="M186" s="154"/>
      <c r="N186" s="155"/>
      <c r="O186" s="155"/>
      <c r="P186" s="155"/>
      <c r="Q186" s="155"/>
      <c r="R186" s="155"/>
      <c r="S186" s="155"/>
      <c r="T186" s="156"/>
      <c r="AT186" s="151" t="s">
        <v>134</v>
      </c>
      <c r="AU186" s="151" t="s">
        <v>116</v>
      </c>
      <c r="AV186" s="13" t="s">
        <v>116</v>
      </c>
      <c r="AW186" s="13" t="s">
        <v>27</v>
      </c>
      <c r="AX186" s="13" t="s">
        <v>76</v>
      </c>
      <c r="AY186" s="151" t="s">
        <v>108</v>
      </c>
    </row>
    <row r="187" spans="1:65" s="2" customFormat="1" ht="24" customHeight="1">
      <c r="A187" s="28"/>
      <c r="B187" s="135"/>
      <c r="C187" s="136" t="s">
        <v>280</v>
      </c>
      <c r="D187" s="136" t="s">
        <v>111</v>
      </c>
      <c r="E187" s="137" t="s">
        <v>281</v>
      </c>
      <c r="F187" s="138" t="s">
        <v>282</v>
      </c>
      <c r="G187" s="139" t="s">
        <v>269</v>
      </c>
      <c r="H187" s="140">
        <v>4</v>
      </c>
      <c r="I187" s="140"/>
      <c r="J187" s="140"/>
      <c r="K187" s="141"/>
      <c r="L187" s="29"/>
      <c r="M187" s="142" t="s">
        <v>1</v>
      </c>
      <c r="N187" s="143" t="s">
        <v>37</v>
      </c>
      <c r="O187" s="144">
        <v>0.30835000000000001</v>
      </c>
      <c r="P187" s="144">
        <f>O187*H187</f>
        <v>1.2334000000000001</v>
      </c>
      <c r="Q187" s="144">
        <v>3.1E-4</v>
      </c>
      <c r="R187" s="144">
        <f>Q187*H187</f>
        <v>1.24E-3</v>
      </c>
      <c r="S187" s="144">
        <v>0</v>
      </c>
      <c r="T187" s="145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R187" s="146" t="s">
        <v>148</v>
      </c>
      <c r="AT187" s="146" t="s">
        <v>111</v>
      </c>
      <c r="AU187" s="146" t="s">
        <v>116</v>
      </c>
      <c r="AY187" s="16" t="s">
        <v>108</v>
      </c>
      <c r="BE187" s="147">
        <f>IF(N187="základná",J187,0)</f>
        <v>0</v>
      </c>
      <c r="BF187" s="147">
        <f>IF(N187="znížená",J187,0)</f>
        <v>0</v>
      </c>
      <c r="BG187" s="147">
        <f>IF(N187="zákl. prenesená",J187,0)</f>
        <v>0</v>
      </c>
      <c r="BH187" s="147">
        <f>IF(N187="zníž. prenesená",J187,0)</f>
        <v>0</v>
      </c>
      <c r="BI187" s="147">
        <f>IF(N187="nulová",J187,0)</f>
        <v>0</v>
      </c>
      <c r="BJ187" s="16" t="s">
        <v>116</v>
      </c>
      <c r="BK187" s="148">
        <f>ROUND(I187*H187,3)</f>
        <v>0</v>
      </c>
      <c r="BL187" s="16" t="s">
        <v>148</v>
      </c>
      <c r="BM187" s="146" t="s">
        <v>283</v>
      </c>
    </row>
    <row r="188" spans="1:65" s="2" customFormat="1" ht="24" customHeight="1">
      <c r="A188" s="28"/>
      <c r="B188" s="135"/>
      <c r="C188" s="136" t="s">
        <v>284</v>
      </c>
      <c r="D188" s="136" t="s">
        <v>111</v>
      </c>
      <c r="E188" s="137" t="s">
        <v>285</v>
      </c>
      <c r="F188" s="138" t="s">
        <v>286</v>
      </c>
      <c r="G188" s="139" t="s">
        <v>233</v>
      </c>
      <c r="H188" s="140">
        <v>120.244</v>
      </c>
      <c r="I188" s="140"/>
      <c r="J188" s="140"/>
      <c r="K188" s="141"/>
      <c r="L188" s="29"/>
      <c r="M188" s="142" t="s">
        <v>1</v>
      </c>
      <c r="N188" s="143" t="s">
        <v>37</v>
      </c>
      <c r="O188" s="144">
        <v>0</v>
      </c>
      <c r="P188" s="144">
        <f>O188*H188</f>
        <v>0</v>
      </c>
      <c r="Q188" s="144">
        <v>0</v>
      </c>
      <c r="R188" s="144">
        <f>Q188*H188</f>
        <v>0</v>
      </c>
      <c r="S188" s="144">
        <v>0</v>
      </c>
      <c r="T188" s="145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46" t="s">
        <v>148</v>
      </c>
      <c r="AT188" s="146" t="s">
        <v>111</v>
      </c>
      <c r="AU188" s="146" t="s">
        <v>116</v>
      </c>
      <c r="AY188" s="16" t="s">
        <v>108</v>
      </c>
      <c r="BE188" s="147">
        <f>IF(N188="základná",J188,0)</f>
        <v>0</v>
      </c>
      <c r="BF188" s="147">
        <f>IF(N188="znížená",J188,0)</f>
        <v>0</v>
      </c>
      <c r="BG188" s="147">
        <f>IF(N188="zákl. prenesená",J188,0)</f>
        <v>0</v>
      </c>
      <c r="BH188" s="147">
        <f>IF(N188="zníž. prenesená",J188,0)</f>
        <v>0</v>
      </c>
      <c r="BI188" s="147">
        <f>IF(N188="nulová",J188,0)</f>
        <v>0</v>
      </c>
      <c r="BJ188" s="16" t="s">
        <v>116</v>
      </c>
      <c r="BK188" s="148">
        <f>ROUND(I188*H188,3)</f>
        <v>0</v>
      </c>
      <c r="BL188" s="16" t="s">
        <v>148</v>
      </c>
      <c r="BM188" s="146" t="s">
        <v>287</v>
      </c>
    </row>
    <row r="189" spans="1:65" s="12" customFormat="1" ht="22.9" customHeight="1">
      <c r="B189" s="123"/>
      <c r="D189" s="124" t="s">
        <v>70</v>
      </c>
      <c r="E189" s="133" t="s">
        <v>288</v>
      </c>
      <c r="F189" s="133" t="s">
        <v>289</v>
      </c>
      <c r="J189" s="134"/>
      <c r="L189" s="123"/>
      <c r="M189" s="127"/>
      <c r="N189" s="128"/>
      <c r="O189" s="128"/>
      <c r="P189" s="129">
        <f>SUM(P190:P195)</f>
        <v>90.897919999999999</v>
      </c>
      <c r="Q189" s="128"/>
      <c r="R189" s="129">
        <f>SUM(R190:R195)</f>
        <v>5.1199999999999996E-2</v>
      </c>
      <c r="S189" s="128"/>
      <c r="T189" s="130">
        <f>SUM(T190:T195)</f>
        <v>3.0720000000000001</v>
      </c>
      <c r="AR189" s="124" t="s">
        <v>116</v>
      </c>
      <c r="AT189" s="131" t="s">
        <v>70</v>
      </c>
      <c r="AU189" s="131" t="s">
        <v>76</v>
      </c>
      <c r="AY189" s="124" t="s">
        <v>108</v>
      </c>
      <c r="BK189" s="132">
        <f>SUM(BK190:BK195)</f>
        <v>0</v>
      </c>
    </row>
    <row r="190" spans="1:65" s="2" customFormat="1" ht="24" customHeight="1">
      <c r="A190" s="28"/>
      <c r="B190" s="135"/>
      <c r="C190" s="136" t="s">
        <v>290</v>
      </c>
      <c r="D190" s="136" t="s">
        <v>111</v>
      </c>
      <c r="E190" s="137" t="s">
        <v>291</v>
      </c>
      <c r="F190" s="138" t="s">
        <v>292</v>
      </c>
      <c r="G190" s="139" t="s">
        <v>114</v>
      </c>
      <c r="H190" s="140">
        <v>256</v>
      </c>
      <c r="I190" s="140"/>
      <c r="J190" s="140"/>
      <c r="K190" s="141"/>
      <c r="L190" s="29"/>
      <c r="M190" s="142" t="s">
        <v>1</v>
      </c>
      <c r="N190" s="143" t="s">
        <v>37</v>
      </c>
      <c r="O190" s="144">
        <v>0.251</v>
      </c>
      <c r="P190" s="144">
        <f>O190*H190</f>
        <v>64.256</v>
      </c>
      <c r="Q190" s="144">
        <v>0</v>
      </c>
      <c r="R190" s="144">
        <f>Q190*H190</f>
        <v>0</v>
      </c>
      <c r="S190" s="144">
        <v>1.2E-2</v>
      </c>
      <c r="T190" s="145">
        <f>S190*H190</f>
        <v>3.0720000000000001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46" t="s">
        <v>148</v>
      </c>
      <c r="AT190" s="146" t="s">
        <v>111</v>
      </c>
      <c r="AU190" s="146" t="s">
        <v>116</v>
      </c>
      <c r="AY190" s="16" t="s">
        <v>108</v>
      </c>
      <c r="BE190" s="147">
        <f>IF(N190="základná",J190,0)</f>
        <v>0</v>
      </c>
      <c r="BF190" s="147">
        <f>IF(N190="znížená",J190,0)</f>
        <v>0</v>
      </c>
      <c r="BG190" s="147">
        <f>IF(N190="zákl. prenesená",J190,0)</f>
        <v>0</v>
      </c>
      <c r="BH190" s="147">
        <f>IF(N190="zníž. prenesená",J190,0)</f>
        <v>0</v>
      </c>
      <c r="BI190" s="147">
        <f>IF(N190="nulová",J190,0)</f>
        <v>0</v>
      </c>
      <c r="BJ190" s="16" t="s">
        <v>116</v>
      </c>
      <c r="BK190" s="148">
        <f>ROUND(I190*H190,3)</f>
        <v>0</v>
      </c>
      <c r="BL190" s="16" t="s">
        <v>148</v>
      </c>
      <c r="BM190" s="146" t="s">
        <v>293</v>
      </c>
    </row>
    <row r="191" spans="1:65" s="13" customFormat="1" ht="11.25">
      <c r="B191" s="149"/>
      <c r="D191" s="150" t="s">
        <v>134</v>
      </c>
      <c r="E191" s="151" t="s">
        <v>1</v>
      </c>
      <c r="F191" s="152" t="s">
        <v>241</v>
      </c>
      <c r="H191" s="153">
        <v>256</v>
      </c>
      <c r="L191" s="149"/>
      <c r="M191" s="154"/>
      <c r="N191" s="155"/>
      <c r="O191" s="155"/>
      <c r="P191" s="155"/>
      <c r="Q191" s="155"/>
      <c r="R191" s="155"/>
      <c r="S191" s="155"/>
      <c r="T191" s="156"/>
      <c r="AT191" s="151" t="s">
        <v>134</v>
      </c>
      <c r="AU191" s="151" t="s">
        <v>116</v>
      </c>
      <c r="AV191" s="13" t="s">
        <v>116</v>
      </c>
      <c r="AW191" s="13" t="s">
        <v>27</v>
      </c>
      <c r="AX191" s="13" t="s">
        <v>76</v>
      </c>
      <c r="AY191" s="151" t="s">
        <v>108</v>
      </c>
    </row>
    <row r="192" spans="1:65" s="2" customFormat="1" ht="16.5" customHeight="1">
      <c r="A192" s="28"/>
      <c r="B192" s="135"/>
      <c r="C192" s="136" t="s">
        <v>294</v>
      </c>
      <c r="D192" s="136" t="s">
        <v>111</v>
      </c>
      <c r="E192" s="137" t="s">
        <v>295</v>
      </c>
      <c r="F192" s="138" t="s">
        <v>296</v>
      </c>
      <c r="G192" s="139" t="s">
        <v>114</v>
      </c>
      <c r="H192" s="140">
        <v>256</v>
      </c>
      <c r="I192" s="140"/>
      <c r="J192" s="140"/>
      <c r="K192" s="141"/>
      <c r="L192" s="29"/>
      <c r="M192" s="142" t="s">
        <v>1</v>
      </c>
      <c r="N192" s="143" t="s">
        <v>37</v>
      </c>
      <c r="O192" s="144">
        <v>0.10407</v>
      </c>
      <c r="P192" s="144">
        <f>O192*H192</f>
        <v>26.641919999999999</v>
      </c>
      <c r="Q192" s="144">
        <v>5.0000000000000002E-5</v>
      </c>
      <c r="R192" s="144">
        <f>Q192*H192</f>
        <v>1.2800000000000001E-2</v>
      </c>
      <c r="S192" s="144">
        <v>0</v>
      </c>
      <c r="T192" s="145">
        <f>S192*H192</f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46" t="s">
        <v>148</v>
      </c>
      <c r="AT192" s="146" t="s">
        <v>111</v>
      </c>
      <c r="AU192" s="146" t="s">
        <v>116</v>
      </c>
      <c r="AY192" s="16" t="s">
        <v>108</v>
      </c>
      <c r="BE192" s="147">
        <f>IF(N192="základná",J192,0)</f>
        <v>0</v>
      </c>
      <c r="BF192" s="147">
        <f>IF(N192="znížená",J192,0)</f>
        <v>0</v>
      </c>
      <c r="BG192" s="147">
        <f>IF(N192="zákl. prenesená",J192,0)</f>
        <v>0</v>
      </c>
      <c r="BH192" s="147">
        <f>IF(N192="zníž. prenesená",J192,0)</f>
        <v>0</v>
      </c>
      <c r="BI192" s="147">
        <f>IF(N192="nulová",J192,0)</f>
        <v>0</v>
      </c>
      <c r="BJ192" s="16" t="s">
        <v>116</v>
      </c>
      <c r="BK192" s="148">
        <f>ROUND(I192*H192,3)</f>
        <v>0</v>
      </c>
      <c r="BL192" s="16" t="s">
        <v>148</v>
      </c>
      <c r="BM192" s="146" t="s">
        <v>297</v>
      </c>
    </row>
    <row r="193" spans="1:65" s="13" customFormat="1" ht="11.25">
      <c r="B193" s="149"/>
      <c r="D193" s="150" t="s">
        <v>134</v>
      </c>
      <c r="E193" s="151" t="s">
        <v>1</v>
      </c>
      <c r="F193" s="152" t="s">
        <v>241</v>
      </c>
      <c r="H193" s="153">
        <v>256</v>
      </c>
      <c r="L193" s="149"/>
      <c r="M193" s="154"/>
      <c r="N193" s="155"/>
      <c r="O193" s="155"/>
      <c r="P193" s="155"/>
      <c r="Q193" s="155"/>
      <c r="R193" s="155"/>
      <c r="S193" s="155"/>
      <c r="T193" s="156"/>
      <c r="AT193" s="151" t="s">
        <v>134</v>
      </c>
      <c r="AU193" s="151" t="s">
        <v>116</v>
      </c>
      <c r="AV193" s="13" t="s">
        <v>116</v>
      </c>
      <c r="AW193" s="13" t="s">
        <v>27</v>
      </c>
      <c r="AX193" s="13" t="s">
        <v>76</v>
      </c>
      <c r="AY193" s="151" t="s">
        <v>108</v>
      </c>
    </row>
    <row r="194" spans="1:65" s="2" customFormat="1" ht="36" customHeight="1">
      <c r="A194" s="28"/>
      <c r="B194" s="135"/>
      <c r="C194" s="164" t="s">
        <v>298</v>
      </c>
      <c r="D194" s="164" t="s">
        <v>193</v>
      </c>
      <c r="E194" s="165" t="s">
        <v>299</v>
      </c>
      <c r="F194" s="166" t="s">
        <v>300</v>
      </c>
      <c r="G194" s="167" t="s">
        <v>114</v>
      </c>
      <c r="H194" s="168">
        <v>256</v>
      </c>
      <c r="I194" s="168"/>
      <c r="J194" s="168"/>
      <c r="K194" s="169"/>
      <c r="L194" s="170"/>
      <c r="M194" s="171" t="s">
        <v>1</v>
      </c>
      <c r="N194" s="172" t="s">
        <v>37</v>
      </c>
      <c r="O194" s="144">
        <v>0</v>
      </c>
      <c r="P194" s="144">
        <f>O194*H194</f>
        <v>0</v>
      </c>
      <c r="Q194" s="144">
        <v>1.4999999999999999E-4</v>
      </c>
      <c r="R194" s="144">
        <f>Q194*H194</f>
        <v>3.8399999999999997E-2</v>
      </c>
      <c r="S194" s="144">
        <v>0</v>
      </c>
      <c r="T194" s="145">
        <f>S194*H194</f>
        <v>0</v>
      </c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R194" s="146" t="s">
        <v>196</v>
      </c>
      <c r="AT194" s="146" t="s">
        <v>193</v>
      </c>
      <c r="AU194" s="146" t="s">
        <v>116</v>
      </c>
      <c r="AY194" s="16" t="s">
        <v>108</v>
      </c>
      <c r="BE194" s="147">
        <f>IF(N194="základná",J194,0)</f>
        <v>0</v>
      </c>
      <c r="BF194" s="147">
        <f>IF(N194="znížená",J194,0)</f>
        <v>0</v>
      </c>
      <c r="BG194" s="147">
        <f>IF(N194="zákl. prenesená",J194,0)</f>
        <v>0</v>
      </c>
      <c r="BH194" s="147">
        <f>IF(N194="zníž. prenesená",J194,0)</f>
        <v>0</v>
      </c>
      <c r="BI194" s="147">
        <f>IF(N194="nulová",J194,0)</f>
        <v>0</v>
      </c>
      <c r="BJ194" s="16" t="s">
        <v>116</v>
      </c>
      <c r="BK194" s="148">
        <f>ROUND(I194*H194,3)</f>
        <v>0</v>
      </c>
      <c r="BL194" s="16" t="s">
        <v>148</v>
      </c>
      <c r="BM194" s="146" t="s">
        <v>301</v>
      </c>
    </row>
    <row r="195" spans="1:65" s="2" customFormat="1" ht="16.5" customHeight="1">
      <c r="A195" s="28"/>
      <c r="B195" s="135"/>
      <c r="C195" s="136" t="s">
        <v>302</v>
      </c>
      <c r="D195" s="136" t="s">
        <v>111</v>
      </c>
      <c r="E195" s="137" t="s">
        <v>303</v>
      </c>
      <c r="F195" s="138" t="s">
        <v>304</v>
      </c>
      <c r="G195" s="139" t="s">
        <v>233</v>
      </c>
      <c r="H195" s="140">
        <v>17.449000000000002</v>
      </c>
      <c r="I195" s="140"/>
      <c r="J195" s="140"/>
      <c r="K195" s="141"/>
      <c r="L195" s="29"/>
      <c r="M195" s="142" t="s">
        <v>1</v>
      </c>
      <c r="N195" s="143" t="s">
        <v>37</v>
      </c>
      <c r="O195" s="144">
        <v>0</v>
      </c>
      <c r="P195" s="144">
        <f>O195*H195</f>
        <v>0</v>
      </c>
      <c r="Q195" s="144">
        <v>0</v>
      </c>
      <c r="R195" s="144">
        <f>Q195*H195</f>
        <v>0</v>
      </c>
      <c r="S195" s="144">
        <v>0</v>
      </c>
      <c r="T195" s="145">
        <f>S195*H195</f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46" t="s">
        <v>148</v>
      </c>
      <c r="AT195" s="146" t="s">
        <v>111</v>
      </c>
      <c r="AU195" s="146" t="s">
        <v>116</v>
      </c>
      <c r="AY195" s="16" t="s">
        <v>108</v>
      </c>
      <c r="BE195" s="147">
        <f>IF(N195="základná",J195,0)</f>
        <v>0</v>
      </c>
      <c r="BF195" s="147">
        <f>IF(N195="znížená",J195,0)</f>
        <v>0</v>
      </c>
      <c r="BG195" s="147">
        <f>IF(N195="zákl. prenesená",J195,0)</f>
        <v>0</v>
      </c>
      <c r="BH195" s="147">
        <f>IF(N195="zníž. prenesená",J195,0)</f>
        <v>0</v>
      </c>
      <c r="BI195" s="147">
        <f>IF(N195="nulová",J195,0)</f>
        <v>0</v>
      </c>
      <c r="BJ195" s="16" t="s">
        <v>116</v>
      </c>
      <c r="BK195" s="148">
        <f>ROUND(I195*H195,3)</f>
        <v>0</v>
      </c>
      <c r="BL195" s="16" t="s">
        <v>148</v>
      </c>
      <c r="BM195" s="146" t="s">
        <v>305</v>
      </c>
    </row>
    <row r="196" spans="1:65" s="12" customFormat="1" ht="22.9" customHeight="1">
      <c r="B196" s="123"/>
      <c r="D196" s="124" t="s">
        <v>70</v>
      </c>
      <c r="E196" s="133" t="s">
        <v>306</v>
      </c>
      <c r="F196" s="133" t="s">
        <v>307</v>
      </c>
      <c r="J196" s="134"/>
      <c r="L196" s="123"/>
      <c r="M196" s="127"/>
      <c r="N196" s="128"/>
      <c r="O196" s="128"/>
      <c r="P196" s="129">
        <f>SUM(P197:P205)</f>
        <v>23.589783000000001</v>
      </c>
      <c r="Q196" s="128"/>
      <c r="R196" s="129">
        <f>SUM(R197:R205)</f>
        <v>0.66706799999999999</v>
      </c>
      <c r="S196" s="128"/>
      <c r="T196" s="130">
        <f>SUM(T197:T205)</f>
        <v>0</v>
      </c>
      <c r="AR196" s="124" t="s">
        <v>116</v>
      </c>
      <c r="AT196" s="131" t="s">
        <v>70</v>
      </c>
      <c r="AU196" s="131" t="s">
        <v>76</v>
      </c>
      <c r="AY196" s="124" t="s">
        <v>108</v>
      </c>
      <c r="BK196" s="132">
        <f>SUM(BK197:BK205)</f>
        <v>0</v>
      </c>
    </row>
    <row r="197" spans="1:65" s="2" customFormat="1" ht="16.5" customHeight="1">
      <c r="A197" s="28"/>
      <c r="B197" s="135"/>
      <c r="C197" s="136" t="s">
        <v>308</v>
      </c>
      <c r="D197" s="136" t="s">
        <v>111</v>
      </c>
      <c r="E197" s="137" t="s">
        <v>309</v>
      </c>
      <c r="F197" s="138" t="s">
        <v>310</v>
      </c>
      <c r="G197" s="139" t="s">
        <v>201</v>
      </c>
      <c r="H197" s="140">
        <v>60.8</v>
      </c>
      <c r="I197" s="140"/>
      <c r="J197" s="140"/>
      <c r="K197" s="141"/>
      <c r="L197" s="29"/>
      <c r="M197" s="142" t="s">
        <v>1</v>
      </c>
      <c r="N197" s="143" t="s">
        <v>37</v>
      </c>
      <c r="O197" s="144">
        <v>0.36459000000000003</v>
      </c>
      <c r="P197" s="144">
        <f>O197*H197</f>
        <v>22.167072000000001</v>
      </c>
      <c r="Q197" s="144">
        <v>1.8000000000000001E-4</v>
      </c>
      <c r="R197" s="144">
        <f>Q197*H197</f>
        <v>1.0944000000000001E-2</v>
      </c>
      <c r="S197" s="144">
        <v>0</v>
      </c>
      <c r="T197" s="145">
        <f>S197*H197</f>
        <v>0</v>
      </c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R197" s="146" t="s">
        <v>148</v>
      </c>
      <c r="AT197" s="146" t="s">
        <v>111</v>
      </c>
      <c r="AU197" s="146" t="s">
        <v>116</v>
      </c>
      <c r="AY197" s="16" t="s">
        <v>108</v>
      </c>
      <c r="BE197" s="147">
        <f>IF(N197="základná",J197,0)</f>
        <v>0</v>
      </c>
      <c r="BF197" s="147">
        <f>IF(N197="znížená",J197,0)</f>
        <v>0</v>
      </c>
      <c r="BG197" s="147">
        <f>IF(N197="zákl. prenesená",J197,0)</f>
        <v>0</v>
      </c>
      <c r="BH197" s="147">
        <f>IF(N197="zníž. prenesená",J197,0)</f>
        <v>0</v>
      </c>
      <c r="BI197" s="147">
        <f>IF(N197="nulová",J197,0)</f>
        <v>0</v>
      </c>
      <c r="BJ197" s="16" t="s">
        <v>116</v>
      </c>
      <c r="BK197" s="148">
        <f>ROUND(I197*H197,3)</f>
        <v>0</v>
      </c>
      <c r="BL197" s="16" t="s">
        <v>148</v>
      </c>
      <c r="BM197" s="146" t="s">
        <v>311</v>
      </c>
    </row>
    <row r="198" spans="1:65" s="13" customFormat="1" ht="11.25">
      <c r="B198" s="149"/>
      <c r="D198" s="150" t="s">
        <v>134</v>
      </c>
      <c r="E198" s="151" t="s">
        <v>1</v>
      </c>
      <c r="F198" s="152" t="s">
        <v>312</v>
      </c>
      <c r="H198" s="153">
        <v>60.8</v>
      </c>
      <c r="L198" s="149"/>
      <c r="M198" s="154"/>
      <c r="N198" s="155"/>
      <c r="O198" s="155"/>
      <c r="P198" s="155"/>
      <c r="Q198" s="155"/>
      <c r="R198" s="155"/>
      <c r="S198" s="155"/>
      <c r="T198" s="156"/>
      <c r="AT198" s="151" t="s">
        <v>134</v>
      </c>
      <c r="AU198" s="151" t="s">
        <v>116</v>
      </c>
      <c r="AV198" s="13" t="s">
        <v>116</v>
      </c>
      <c r="AW198" s="13" t="s">
        <v>27</v>
      </c>
      <c r="AX198" s="13" t="s">
        <v>76</v>
      </c>
      <c r="AY198" s="151" t="s">
        <v>108</v>
      </c>
    </row>
    <row r="199" spans="1:65" s="2" customFormat="1" ht="36" customHeight="1">
      <c r="A199" s="28"/>
      <c r="B199" s="135"/>
      <c r="C199" s="164" t="s">
        <v>313</v>
      </c>
      <c r="D199" s="164" t="s">
        <v>193</v>
      </c>
      <c r="E199" s="165" t="s">
        <v>314</v>
      </c>
      <c r="F199" s="166" t="s">
        <v>315</v>
      </c>
      <c r="G199" s="167" t="s">
        <v>269</v>
      </c>
      <c r="H199" s="168">
        <v>4</v>
      </c>
      <c r="I199" s="168"/>
      <c r="J199" s="168"/>
      <c r="K199" s="169"/>
      <c r="L199" s="170"/>
      <c r="M199" s="171" t="s">
        <v>1</v>
      </c>
      <c r="N199" s="172" t="s">
        <v>37</v>
      </c>
      <c r="O199" s="144">
        <v>0</v>
      </c>
      <c r="P199" s="144">
        <f>O199*H199</f>
        <v>0</v>
      </c>
      <c r="Q199" s="144">
        <v>2.4E-2</v>
      </c>
      <c r="R199" s="144">
        <f>Q199*H199</f>
        <v>9.6000000000000002E-2</v>
      </c>
      <c r="S199" s="144">
        <v>0</v>
      </c>
      <c r="T199" s="145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46" t="s">
        <v>196</v>
      </c>
      <c r="AT199" s="146" t="s">
        <v>193</v>
      </c>
      <c r="AU199" s="146" t="s">
        <v>116</v>
      </c>
      <c r="AY199" s="16" t="s">
        <v>108</v>
      </c>
      <c r="BE199" s="147">
        <f>IF(N199="základná",J199,0)</f>
        <v>0</v>
      </c>
      <c r="BF199" s="147">
        <f>IF(N199="znížená",J199,0)</f>
        <v>0</v>
      </c>
      <c r="BG199" s="147">
        <f>IF(N199="zákl. prenesená",J199,0)</f>
        <v>0</v>
      </c>
      <c r="BH199" s="147">
        <f>IF(N199="zníž. prenesená",J199,0)</f>
        <v>0</v>
      </c>
      <c r="BI199" s="147">
        <f>IF(N199="nulová",J199,0)</f>
        <v>0</v>
      </c>
      <c r="BJ199" s="16" t="s">
        <v>116</v>
      </c>
      <c r="BK199" s="148">
        <f>ROUND(I199*H199,3)</f>
        <v>0</v>
      </c>
      <c r="BL199" s="16" t="s">
        <v>148</v>
      </c>
      <c r="BM199" s="146" t="s">
        <v>316</v>
      </c>
    </row>
    <row r="200" spans="1:65" s="2" customFormat="1" ht="36" customHeight="1">
      <c r="A200" s="28"/>
      <c r="B200" s="135"/>
      <c r="C200" s="164" t="s">
        <v>317</v>
      </c>
      <c r="D200" s="164" t="s">
        <v>193</v>
      </c>
      <c r="E200" s="165" t="s">
        <v>318</v>
      </c>
      <c r="F200" s="166" t="s">
        <v>319</v>
      </c>
      <c r="G200" s="167" t="s">
        <v>269</v>
      </c>
      <c r="H200" s="168">
        <v>2</v>
      </c>
      <c r="I200" s="168"/>
      <c r="J200" s="168"/>
      <c r="K200" s="169"/>
      <c r="L200" s="170"/>
      <c r="M200" s="171" t="s">
        <v>1</v>
      </c>
      <c r="N200" s="172" t="s">
        <v>37</v>
      </c>
      <c r="O200" s="144">
        <v>0</v>
      </c>
      <c r="P200" s="144">
        <f>O200*H200</f>
        <v>0</v>
      </c>
      <c r="Q200" s="144">
        <v>3.6999999999999998E-2</v>
      </c>
      <c r="R200" s="144">
        <f>Q200*H200</f>
        <v>7.3999999999999996E-2</v>
      </c>
      <c r="S200" s="144">
        <v>0</v>
      </c>
      <c r="T200" s="145">
        <f>S200*H200</f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46" t="s">
        <v>196</v>
      </c>
      <c r="AT200" s="146" t="s">
        <v>193</v>
      </c>
      <c r="AU200" s="146" t="s">
        <v>116</v>
      </c>
      <c r="AY200" s="16" t="s">
        <v>108</v>
      </c>
      <c r="BE200" s="147">
        <f>IF(N200="základná",J200,0)</f>
        <v>0</v>
      </c>
      <c r="BF200" s="147">
        <f>IF(N200="znížená",J200,0)</f>
        <v>0</v>
      </c>
      <c r="BG200" s="147">
        <f>IF(N200="zákl. prenesená",J200,0)</f>
        <v>0</v>
      </c>
      <c r="BH200" s="147">
        <f>IF(N200="zníž. prenesená",J200,0)</f>
        <v>0</v>
      </c>
      <c r="BI200" s="147">
        <f>IF(N200="nulová",J200,0)</f>
        <v>0</v>
      </c>
      <c r="BJ200" s="16" t="s">
        <v>116</v>
      </c>
      <c r="BK200" s="148">
        <f>ROUND(I200*H200,3)</f>
        <v>0</v>
      </c>
      <c r="BL200" s="16" t="s">
        <v>148</v>
      </c>
      <c r="BM200" s="146" t="s">
        <v>320</v>
      </c>
    </row>
    <row r="201" spans="1:65" s="2" customFormat="1" ht="24" customHeight="1">
      <c r="A201" s="28"/>
      <c r="B201" s="135"/>
      <c r="C201" s="164" t="s">
        <v>321</v>
      </c>
      <c r="D201" s="164" t="s">
        <v>193</v>
      </c>
      <c r="E201" s="165" t="s">
        <v>322</v>
      </c>
      <c r="F201" s="166" t="s">
        <v>323</v>
      </c>
      <c r="G201" s="167" t="s">
        <v>269</v>
      </c>
      <c r="H201" s="168">
        <v>1</v>
      </c>
      <c r="I201" s="168"/>
      <c r="J201" s="168"/>
      <c r="K201" s="169"/>
      <c r="L201" s="170"/>
      <c r="M201" s="171" t="s">
        <v>1</v>
      </c>
      <c r="N201" s="172" t="s">
        <v>37</v>
      </c>
      <c r="O201" s="144">
        <v>0</v>
      </c>
      <c r="P201" s="144">
        <f>O201*H201</f>
        <v>0</v>
      </c>
      <c r="Q201" s="144">
        <v>0.38919999999999999</v>
      </c>
      <c r="R201" s="144">
        <f>Q201*H201</f>
        <v>0.38919999999999999</v>
      </c>
      <c r="S201" s="144">
        <v>0</v>
      </c>
      <c r="T201" s="145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46" t="s">
        <v>196</v>
      </c>
      <c r="AT201" s="146" t="s">
        <v>193</v>
      </c>
      <c r="AU201" s="146" t="s">
        <v>116</v>
      </c>
      <c r="AY201" s="16" t="s">
        <v>108</v>
      </c>
      <c r="BE201" s="147">
        <f>IF(N201="základná",J201,0)</f>
        <v>0</v>
      </c>
      <c r="BF201" s="147">
        <f>IF(N201="znížená",J201,0)</f>
        <v>0</v>
      </c>
      <c r="BG201" s="147">
        <f>IF(N201="zákl. prenesená",J201,0)</f>
        <v>0</v>
      </c>
      <c r="BH201" s="147">
        <f>IF(N201="zníž. prenesená",J201,0)</f>
        <v>0</v>
      </c>
      <c r="BI201" s="147">
        <f>IF(N201="nulová",J201,0)</f>
        <v>0</v>
      </c>
      <c r="BJ201" s="16" t="s">
        <v>116</v>
      </c>
      <c r="BK201" s="148">
        <f>ROUND(I201*H201,3)</f>
        <v>0</v>
      </c>
      <c r="BL201" s="16" t="s">
        <v>148</v>
      </c>
      <c r="BM201" s="146" t="s">
        <v>324</v>
      </c>
    </row>
    <row r="202" spans="1:65" s="2" customFormat="1" ht="24" customHeight="1">
      <c r="A202" s="28"/>
      <c r="B202" s="135"/>
      <c r="C202" s="164" t="s">
        <v>325</v>
      </c>
      <c r="D202" s="164" t="s">
        <v>193</v>
      </c>
      <c r="E202" s="165" t="s">
        <v>326</v>
      </c>
      <c r="F202" s="166" t="s">
        <v>327</v>
      </c>
      <c r="G202" s="167" t="s">
        <v>269</v>
      </c>
      <c r="H202" s="168">
        <v>2</v>
      </c>
      <c r="I202" s="168"/>
      <c r="J202" s="168"/>
      <c r="K202" s="169"/>
      <c r="L202" s="170"/>
      <c r="M202" s="171" t="s">
        <v>1</v>
      </c>
      <c r="N202" s="172" t="s">
        <v>37</v>
      </c>
      <c r="O202" s="144">
        <v>0</v>
      </c>
      <c r="P202" s="144">
        <f>O202*H202</f>
        <v>0</v>
      </c>
      <c r="Q202" s="144">
        <v>4.6019999999999998E-2</v>
      </c>
      <c r="R202" s="144">
        <f>Q202*H202</f>
        <v>9.2039999999999997E-2</v>
      </c>
      <c r="S202" s="144">
        <v>0</v>
      </c>
      <c r="T202" s="145">
        <f>S202*H202</f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46" t="s">
        <v>196</v>
      </c>
      <c r="AT202" s="146" t="s">
        <v>193</v>
      </c>
      <c r="AU202" s="146" t="s">
        <v>116</v>
      </c>
      <c r="AY202" s="16" t="s">
        <v>108</v>
      </c>
      <c r="BE202" s="147">
        <f>IF(N202="základná",J202,0)</f>
        <v>0</v>
      </c>
      <c r="BF202" s="147">
        <f>IF(N202="znížená",J202,0)</f>
        <v>0</v>
      </c>
      <c r="BG202" s="147">
        <f>IF(N202="zákl. prenesená",J202,0)</f>
        <v>0</v>
      </c>
      <c r="BH202" s="147">
        <f>IF(N202="zníž. prenesená",J202,0)</f>
        <v>0</v>
      </c>
      <c r="BI202" s="147">
        <f>IF(N202="nulová",J202,0)</f>
        <v>0</v>
      </c>
      <c r="BJ202" s="16" t="s">
        <v>116</v>
      </c>
      <c r="BK202" s="148">
        <f>ROUND(I202*H202,3)</f>
        <v>0</v>
      </c>
      <c r="BL202" s="16" t="s">
        <v>148</v>
      </c>
      <c r="BM202" s="146" t="s">
        <v>328</v>
      </c>
    </row>
    <row r="203" spans="1:65" s="2" customFormat="1" ht="36" customHeight="1">
      <c r="A203" s="28"/>
      <c r="B203" s="135"/>
      <c r="C203" s="164" t="s">
        <v>329</v>
      </c>
      <c r="D203" s="164" t="s">
        <v>193</v>
      </c>
      <c r="E203" s="165" t="s">
        <v>330</v>
      </c>
      <c r="F203" s="166" t="s">
        <v>331</v>
      </c>
      <c r="G203" s="167" t="s">
        <v>201</v>
      </c>
      <c r="H203" s="168">
        <v>6.6</v>
      </c>
      <c r="I203" s="168"/>
      <c r="J203" s="168"/>
      <c r="K203" s="169"/>
      <c r="L203" s="170"/>
      <c r="M203" s="171" t="s">
        <v>1</v>
      </c>
      <c r="N203" s="172" t="s">
        <v>37</v>
      </c>
      <c r="O203" s="144">
        <v>0</v>
      </c>
      <c r="P203" s="144">
        <f>O203*H203</f>
        <v>0</v>
      </c>
      <c r="Q203" s="144">
        <v>7.3999999999999999E-4</v>
      </c>
      <c r="R203" s="144">
        <f>Q203*H203</f>
        <v>4.8839999999999995E-3</v>
      </c>
      <c r="S203" s="144">
        <v>0</v>
      </c>
      <c r="T203" s="145">
        <f>S203*H203</f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46" t="s">
        <v>196</v>
      </c>
      <c r="AT203" s="146" t="s">
        <v>193</v>
      </c>
      <c r="AU203" s="146" t="s">
        <v>116</v>
      </c>
      <c r="AY203" s="16" t="s">
        <v>108</v>
      </c>
      <c r="BE203" s="147">
        <f>IF(N203="základná",J203,0)</f>
        <v>0</v>
      </c>
      <c r="BF203" s="147">
        <f>IF(N203="znížená",J203,0)</f>
        <v>0</v>
      </c>
      <c r="BG203" s="147">
        <f>IF(N203="zákl. prenesená",J203,0)</f>
        <v>0</v>
      </c>
      <c r="BH203" s="147">
        <f>IF(N203="zníž. prenesená",J203,0)</f>
        <v>0</v>
      </c>
      <c r="BI203" s="147">
        <f>IF(N203="nulová",J203,0)</f>
        <v>0</v>
      </c>
      <c r="BJ203" s="16" t="s">
        <v>116</v>
      </c>
      <c r="BK203" s="148">
        <f>ROUND(I203*H203,3)</f>
        <v>0</v>
      </c>
      <c r="BL203" s="16" t="s">
        <v>148</v>
      </c>
      <c r="BM203" s="146" t="s">
        <v>332</v>
      </c>
    </row>
    <row r="204" spans="1:65" s="13" customFormat="1" ht="11.25">
      <c r="B204" s="149"/>
      <c r="D204" s="150" t="s">
        <v>134</v>
      </c>
      <c r="E204" s="151" t="s">
        <v>1</v>
      </c>
      <c r="F204" s="152" t="s">
        <v>333</v>
      </c>
      <c r="H204" s="153">
        <v>6.6</v>
      </c>
      <c r="L204" s="149"/>
      <c r="M204" s="154"/>
      <c r="N204" s="155"/>
      <c r="O204" s="155"/>
      <c r="P204" s="155"/>
      <c r="Q204" s="155"/>
      <c r="R204" s="155"/>
      <c r="S204" s="155"/>
      <c r="T204" s="156"/>
      <c r="AT204" s="151" t="s">
        <v>134</v>
      </c>
      <c r="AU204" s="151" t="s">
        <v>116</v>
      </c>
      <c r="AV204" s="13" t="s">
        <v>116</v>
      </c>
      <c r="AW204" s="13" t="s">
        <v>27</v>
      </c>
      <c r="AX204" s="13" t="s">
        <v>76</v>
      </c>
      <c r="AY204" s="151" t="s">
        <v>108</v>
      </c>
    </row>
    <row r="205" spans="1:65" s="2" customFormat="1" ht="24" customHeight="1">
      <c r="A205" s="28"/>
      <c r="B205" s="135"/>
      <c r="C205" s="136" t="s">
        <v>334</v>
      </c>
      <c r="D205" s="136" t="s">
        <v>111</v>
      </c>
      <c r="E205" s="137" t="s">
        <v>335</v>
      </c>
      <c r="F205" s="138" t="s">
        <v>336</v>
      </c>
      <c r="G205" s="139" t="s">
        <v>168</v>
      </c>
      <c r="H205" s="140">
        <v>0.66700000000000004</v>
      </c>
      <c r="I205" s="140"/>
      <c r="J205" s="140"/>
      <c r="K205" s="141"/>
      <c r="L205" s="29"/>
      <c r="M205" s="142" t="s">
        <v>1</v>
      </c>
      <c r="N205" s="143" t="s">
        <v>37</v>
      </c>
      <c r="O205" s="144">
        <v>2.133</v>
      </c>
      <c r="P205" s="144">
        <f>O205*H205</f>
        <v>1.4227110000000001</v>
      </c>
      <c r="Q205" s="144">
        <v>0</v>
      </c>
      <c r="R205" s="144">
        <f>Q205*H205</f>
        <v>0</v>
      </c>
      <c r="S205" s="144">
        <v>0</v>
      </c>
      <c r="T205" s="145">
        <f>S205*H205</f>
        <v>0</v>
      </c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R205" s="146" t="s">
        <v>148</v>
      </c>
      <c r="AT205" s="146" t="s">
        <v>111</v>
      </c>
      <c r="AU205" s="146" t="s">
        <v>116</v>
      </c>
      <c r="AY205" s="16" t="s">
        <v>108</v>
      </c>
      <c r="BE205" s="147">
        <f>IF(N205="základná",J205,0)</f>
        <v>0</v>
      </c>
      <c r="BF205" s="147">
        <f>IF(N205="znížená",J205,0)</f>
        <v>0</v>
      </c>
      <c r="BG205" s="147">
        <f>IF(N205="zákl. prenesená",J205,0)</f>
        <v>0</v>
      </c>
      <c r="BH205" s="147">
        <f>IF(N205="zníž. prenesená",J205,0)</f>
        <v>0</v>
      </c>
      <c r="BI205" s="147">
        <f>IF(N205="nulová",J205,0)</f>
        <v>0</v>
      </c>
      <c r="BJ205" s="16" t="s">
        <v>116</v>
      </c>
      <c r="BK205" s="148">
        <f>ROUND(I205*H205,3)</f>
        <v>0</v>
      </c>
      <c r="BL205" s="16" t="s">
        <v>148</v>
      </c>
      <c r="BM205" s="146" t="s">
        <v>337</v>
      </c>
    </row>
    <row r="206" spans="1:65" s="12" customFormat="1" ht="22.9" customHeight="1">
      <c r="B206" s="123"/>
      <c r="D206" s="124" t="s">
        <v>70</v>
      </c>
      <c r="E206" s="133" t="s">
        <v>338</v>
      </c>
      <c r="F206" s="133" t="s">
        <v>339</v>
      </c>
      <c r="J206" s="134"/>
      <c r="L206" s="123"/>
      <c r="M206" s="127"/>
      <c r="N206" s="128"/>
      <c r="O206" s="128"/>
      <c r="P206" s="129">
        <f>SUM(P207:P210)</f>
        <v>24.977799300000001</v>
      </c>
      <c r="Q206" s="128"/>
      <c r="R206" s="129">
        <f>SUM(R207:R210)</f>
        <v>8.9709900000000009E-2</v>
      </c>
      <c r="S206" s="128"/>
      <c r="T206" s="130">
        <f>SUM(T207:T210)</f>
        <v>0</v>
      </c>
      <c r="AR206" s="124" t="s">
        <v>116</v>
      </c>
      <c r="AT206" s="131" t="s">
        <v>70</v>
      </c>
      <c r="AU206" s="131" t="s">
        <v>76</v>
      </c>
      <c r="AY206" s="124" t="s">
        <v>108</v>
      </c>
      <c r="BK206" s="132">
        <f>SUM(BK207:BK210)</f>
        <v>0</v>
      </c>
    </row>
    <row r="207" spans="1:65" s="2" customFormat="1" ht="36" customHeight="1">
      <c r="A207" s="28"/>
      <c r="B207" s="135"/>
      <c r="C207" s="136" t="s">
        <v>340</v>
      </c>
      <c r="D207" s="136" t="s">
        <v>111</v>
      </c>
      <c r="E207" s="137" t="s">
        <v>341</v>
      </c>
      <c r="F207" s="138" t="s">
        <v>342</v>
      </c>
      <c r="G207" s="139" t="s">
        <v>114</v>
      </c>
      <c r="H207" s="140">
        <v>256.31400000000002</v>
      </c>
      <c r="I207" s="140"/>
      <c r="J207" s="140"/>
      <c r="K207" s="141"/>
      <c r="L207" s="29"/>
      <c r="M207" s="142" t="s">
        <v>1</v>
      </c>
      <c r="N207" s="143" t="s">
        <v>37</v>
      </c>
      <c r="O207" s="144">
        <v>9.7449999999999995E-2</v>
      </c>
      <c r="P207" s="144">
        <f>O207*H207</f>
        <v>24.977799300000001</v>
      </c>
      <c r="Q207" s="144">
        <v>3.5E-4</v>
      </c>
      <c r="R207" s="144">
        <f>Q207*H207</f>
        <v>8.9709900000000009E-2</v>
      </c>
      <c r="S207" s="144">
        <v>0</v>
      </c>
      <c r="T207" s="145">
        <f>S207*H207</f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46" t="s">
        <v>148</v>
      </c>
      <c r="AT207" s="146" t="s">
        <v>111</v>
      </c>
      <c r="AU207" s="146" t="s">
        <v>116</v>
      </c>
      <c r="AY207" s="16" t="s">
        <v>108</v>
      </c>
      <c r="BE207" s="147">
        <f>IF(N207="základná",J207,0)</f>
        <v>0</v>
      </c>
      <c r="BF207" s="147">
        <f>IF(N207="znížená",J207,0)</f>
        <v>0</v>
      </c>
      <c r="BG207" s="147">
        <f>IF(N207="zákl. prenesená",J207,0)</f>
        <v>0</v>
      </c>
      <c r="BH207" s="147">
        <f>IF(N207="zníž. prenesená",J207,0)</f>
        <v>0</v>
      </c>
      <c r="BI207" s="147">
        <f>IF(N207="nulová",J207,0)</f>
        <v>0</v>
      </c>
      <c r="BJ207" s="16" t="s">
        <v>116</v>
      </c>
      <c r="BK207" s="148">
        <f>ROUND(I207*H207,3)</f>
        <v>0</v>
      </c>
      <c r="BL207" s="16" t="s">
        <v>148</v>
      </c>
      <c r="BM207" s="146" t="s">
        <v>343</v>
      </c>
    </row>
    <row r="208" spans="1:65" s="13" customFormat="1" ht="11.25">
      <c r="B208" s="149"/>
      <c r="D208" s="150" t="s">
        <v>134</v>
      </c>
      <c r="E208" s="151" t="s">
        <v>1</v>
      </c>
      <c r="F208" s="152" t="s">
        <v>164</v>
      </c>
      <c r="H208" s="153">
        <v>151.35599999999999</v>
      </c>
      <c r="L208" s="149"/>
      <c r="M208" s="154"/>
      <c r="N208" s="155"/>
      <c r="O208" s="155"/>
      <c r="P208" s="155"/>
      <c r="Q208" s="155"/>
      <c r="R208" s="155"/>
      <c r="S208" s="155"/>
      <c r="T208" s="156"/>
      <c r="AT208" s="151" t="s">
        <v>134</v>
      </c>
      <c r="AU208" s="151" t="s">
        <v>116</v>
      </c>
      <c r="AV208" s="13" t="s">
        <v>116</v>
      </c>
      <c r="AW208" s="13" t="s">
        <v>27</v>
      </c>
      <c r="AX208" s="13" t="s">
        <v>71</v>
      </c>
      <c r="AY208" s="151" t="s">
        <v>108</v>
      </c>
    </row>
    <row r="209" spans="1:51" s="13" customFormat="1" ht="11.25">
      <c r="B209" s="149"/>
      <c r="D209" s="150" t="s">
        <v>134</v>
      </c>
      <c r="E209" s="151" t="s">
        <v>1</v>
      </c>
      <c r="F209" s="152" t="s">
        <v>344</v>
      </c>
      <c r="H209" s="153">
        <v>104.958</v>
      </c>
      <c r="L209" s="149"/>
      <c r="M209" s="154"/>
      <c r="N209" s="155"/>
      <c r="O209" s="155"/>
      <c r="P209" s="155"/>
      <c r="Q209" s="155"/>
      <c r="R209" s="155"/>
      <c r="S209" s="155"/>
      <c r="T209" s="156"/>
      <c r="AT209" s="151" t="s">
        <v>134</v>
      </c>
      <c r="AU209" s="151" t="s">
        <v>116</v>
      </c>
      <c r="AV209" s="13" t="s">
        <v>116</v>
      </c>
      <c r="AW209" s="13" t="s">
        <v>27</v>
      </c>
      <c r="AX209" s="13" t="s">
        <v>71</v>
      </c>
      <c r="AY209" s="151" t="s">
        <v>108</v>
      </c>
    </row>
    <row r="210" spans="1:51" s="14" customFormat="1" ht="11.25">
      <c r="B210" s="157"/>
      <c r="D210" s="150" t="s">
        <v>134</v>
      </c>
      <c r="E210" s="158" t="s">
        <v>1</v>
      </c>
      <c r="F210" s="159" t="s">
        <v>137</v>
      </c>
      <c r="H210" s="160">
        <v>256.31399999999996</v>
      </c>
      <c r="L210" s="157"/>
      <c r="M210" s="173"/>
      <c r="N210" s="174"/>
      <c r="O210" s="174"/>
      <c r="P210" s="174"/>
      <c r="Q210" s="174"/>
      <c r="R210" s="174"/>
      <c r="S210" s="174"/>
      <c r="T210" s="175"/>
      <c r="AT210" s="158" t="s">
        <v>134</v>
      </c>
      <c r="AU210" s="158" t="s">
        <v>116</v>
      </c>
      <c r="AV210" s="14" t="s">
        <v>115</v>
      </c>
      <c r="AW210" s="14" t="s">
        <v>27</v>
      </c>
      <c r="AX210" s="14" t="s">
        <v>76</v>
      </c>
      <c r="AY210" s="158" t="s">
        <v>108</v>
      </c>
    </row>
    <row r="211" spans="1:51" s="2" customFormat="1" ht="6.95" customHeight="1">
      <c r="A211" s="28"/>
      <c r="B211" s="43"/>
      <c r="C211" s="44"/>
      <c r="D211" s="44"/>
      <c r="E211" s="44"/>
      <c r="F211" s="44"/>
      <c r="G211" s="44"/>
      <c r="H211" s="44"/>
      <c r="I211" s="44"/>
      <c r="J211" s="44"/>
      <c r="K211" s="44"/>
      <c r="L211" s="29"/>
      <c r="M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</row>
  </sheetData>
  <autoFilter ref="C121:K210"/>
  <mergeCells count="6">
    <mergeCell ref="L2:V2"/>
    <mergeCell ref="E7:H7"/>
    <mergeCell ref="E16:H16"/>
    <mergeCell ref="E25:H25"/>
    <mergeCell ref="E85:H85"/>
    <mergeCell ref="E114:H114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09754-1 - Dom Smutku Hrče...</vt:lpstr>
      <vt:lpstr>'09754-1 - Dom Smutku Hrče...'!Názvy_tisku</vt:lpstr>
      <vt:lpstr>'Rekapitulácia stavby'!Názvy_tisku</vt:lpstr>
      <vt:lpstr>'09754-1 - Dom Smutku Hrče...'!Oblast_tisku</vt:lpstr>
      <vt:lpstr>'Rekapitulácia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Microsoft</cp:lastModifiedBy>
  <dcterms:created xsi:type="dcterms:W3CDTF">2019-11-07T09:20:50Z</dcterms:created>
  <dcterms:modified xsi:type="dcterms:W3CDTF">2020-01-23T09:11:12Z</dcterms:modified>
</cp:coreProperties>
</file>